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firstSheet="10" activeTab="13"/>
  </bookViews>
  <sheets>
    <sheet name="DOCHODY I WYDATKI " sheetId="1" r:id="rId1"/>
    <sheet name="DOCHODY" sheetId="2" r:id="rId2"/>
    <sheet name="DOCHODY WG ŹRÓDEŁ" sheetId="3" r:id="rId3"/>
    <sheet name="WYDATKI" sheetId="4" r:id="rId4"/>
    <sheet name="WYDATKI zad. wł." sheetId="5" r:id="rId5"/>
    <sheet name="WYDATKI zad. zl." sheetId="6" r:id="rId6"/>
    <sheet name="WYDATKI poroz. z adm." sheetId="7" r:id="rId7"/>
    <sheet name="DOTACJE na  poroz." sheetId="8" r:id="rId8"/>
    <sheet name="projekty" sheetId="9" r:id="rId9"/>
    <sheet name="zakł bud, gospo pomoc, doch wła" sheetId="10" r:id="rId10"/>
    <sheet name="wieloletnie programy inwest." sheetId="11" r:id="rId11"/>
    <sheet name="DOTACJE dla szkół niepub" sheetId="12" r:id="rId12"/>
    <sheet name="PFGZGiK" sheetId="13" r:id="rId13"/>
    <sheet name="PFOŚiGW" sheetId="14" r:id="rId14"/>
    <sheet name="przychody i rochody" sheetId="15" r:id="rId15"/>
  </sheets>
  <definedNames>
    <definedName name="_xlnm.Print_Area" localSheetId="1">'DOCHODY'!$A$1:$M$116</definedName>
    <definedName name="_xlnm.Print_Area" localSheetId="8">'projekty'!$A$1:$M$21</definedName>
    <definedName name="_xlnm.Print_Area" localSheetId="10">'wieloletnie programy inwest.'!$A$1:$L$25</definedName>
    <definedName name="_xlnm.Print_Area" localSheetId="9">'zakł bud, gospo pomoc, doch wła'!$A$1:$I$49</definedName>
    <definedName name="_xlnm.Print_Titles" localSheetId="1">'DOCHODY'!$11:$14</definedName>
    <definedName name="_xlnm.Print_Titles" localSheetId="3">'WYDATKI'!$9:$13</definedName>
    <definedName name="_xlnm.Print_Titles" localSheetId="4">'WYDATKI zad. wł.'!$9:$13</definedName>
    <definedName name="_xlnm.Print_Titles" localSheetId="5">'WYDATKI zad. zl.'!$10:$15</definedName>
  </definedNames>
  <calcPr fullCalcOnLoad="1"/>
</workbook>
</file>

<file path=xl/sharedStrings.xml><?xml version="1.0" encoding="utf-8"?>
<sst xmlns="http://schemas.openxmlformats.org/spreadsheetml/2006/main" count="772" uniqueCount="357">
  <si>
    <t>DZIAŁ</t>
  </si>
  <si>
    <t>WYSZCZEGÓLNIENIE</t>
  </si>
  <si>
    <t>DOCHODY</t>
  </si>
  <si>
    <t>WYDATKI</t>
  </si>
  <si>
    <t>Ogółem</t>
  </si>
  <si>
    <t>ROLNICTWO I ŁOWIECTWO</t>
  </si>
  <si>
    <t>LEŚNICTWO</t>
  </si>
  <si>
    <t>TRANSPORT I ŁĄCZNOŚĆ</t>
  </si>
  <si>
    <t>GOSPODARKA MIESZKANIOWA</t>
  </si>
  <si>
    <t>DZIAŁALNOŚĆ USŁUGOWA</t>
  </si>
  <si>
    <t>BEZPIECZEŃSTWO PUBLICZNE I OCHRONA PRZECIWPOŻAROWA</t>
  </si>
  <si>
    <t>OBSŁUGA DŁUGU PUBLICZNEGO</t>
  </si>
  <si>
    <t>RÓŻNE ROZLICZENIA</t>
  </si>
  <si>
    <t>OCHRONA ZDROWIA</t>
  </si>
  <si>
    <t>EDUKACYJNA OPIEKA WYCHOWAWCZA</t>
  </si>
  <si>
    <t>OGÓŁEM</t>
  </si>
  <si>
    <t>w tym zadania zlecone</t>
  </si>
  <si>
    <t>POMOC  SPOŁECZNA</t>
  </si>
  <si>
    <t>POZOSTAŁE ZADANIA W ZAKRESIE POLITYKI SPOŁECZNEJ</t>
  </si>
  <si>
    <t>TURYSTYKA</t>
  </si>
  <si>
    <t>Załącznik Nr 1</t>
  </si>
  <si>
    <t>Rady Powiatu Pyrzyckiego</t>
  </si>
  <si>
    <t>010</t>
  </si>
  <si>
    <t>020</t>
  </si>
  <si>
    <t>DOCHODY OD OSÓB PRAWNYCH, OD OSÓB FIZYCZNYCH I OD INNYCH JEDNOSTEK NIEPOSIADAJĄCYCH OSOBOWOŚCI PRAWNEJ ORAZ WYDATKI ZWIĄZANE Z ICH POBOREM</t>
  </si>
  <si>
    <t>KULTURA I OCHRONA DZIEDZICTWA NARODOWEGO</t>
  </si>
  <si>
    <t>KULTURA FIZYCZNA I SPORT</t>
  </si>
  <si>
    <t xml:space="preserve">ADMINISTRACJA PUBLICZNA </t>
  </si>
  <si>
    <t>Załącznik Nr 2</t>
  </si>
  <si>
    <t>PROGNOZOWANE DOCHODY BUDŻETU  POWIATU PYRZYCKIEGO</t>
  </si>
  <si>
    <t>(OGÓŁEM)</t>
  </si>
  <si>
    <t>według działów, rozdziałów klasyfikacji i ważniejszych źródeł</t>
  </si>
  <si>
    <t>w złotych</t>
  </si>
  <si>
    <t>Dział</t>
  </si>
  <si>
    <t>Rozdział</t>
  </si>
  <si>
    <t>§</t>
  </si>
  <si>
    <t>NAZWA PODZIAŁKI KLASYFIKACJI BUDŻETOWEJ</t>
  </si>
  <si>
    <t>z tego:</t>
  </si>
  <si>
    <t>Dochody bieżące</t>
  </si>
  <si>
    <t>w tym:</t>
  </si>
  <si>
    <t>Dochody majątkowe</t>
  </si>
  <si>
    <t>Dochody związane z realizacją zadań własnych</t>
  </si>
  <si>
    <t>Dochody związane z ralizacją zadań z zakresu administracji rządowej oraz innych zadań zleconych ustawami</t>
  </si>
  <si>
    <t>Dochody związane z realizacją zadań z zakresu administracji rządowej na podstawie porozumień z organami tej administracji</t>
  </si>
  <si>
    <t>O10</t>
  </si>
  <si>
    <t>O1005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</si>
  <si>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</si>
  <si>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</si>
  <si>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</si>
  <si>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</si>
  <si>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Gospodarka gruntami i nieruchomościami</t>
  </si>
  <si>
    <t>O870</t>
  </si>
  <si>
    <t xml:space="preserve">Wpływy ze sprzedaży składników majątkowych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</si>
  <si>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</si>
  <si>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</si>
  <si>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</si>
  <si>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</si>
  <si>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</si>
  <si>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</si>
  <si>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</si>
  <si>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</si>
  <si>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</si>
  <si>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</si>
  <si>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</si>
  <si>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</si>
  <si>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</si>
  <si>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</si>
  <si>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O830</t>
  </si>
  <si>
    <t>Wpływy z usług</t>
  </si>
  <si>
    <t>0920</t>
  </si>
  <si>
    <t>Pozostałe odsetki</t>
  </si>
  <si>
    <t>Komisje poborowe</t>
  </si>
  <si>
    <t>Dotacje celowe otrzymane z budżetu państwa na zadania bieżące realizowane przez powiat na podstawie porozumień z organami administracji rządowej</t>
  </si>
  <si>
    <t>Komendy powiatowe Państwowej Straży Pożarnej</t>
  </si>
  <si>
    <t>O920</t>
  </si>
  <si>
    <t>Wpływy z innych opłat stanowiących dochody jednostek samorządu terytorialnego na podstawie ustaw</t>
  </si>
  <si>
    <t>O490</t>
  </si>
  <si>
    <t>Wpływy z innych lokalnych opłat pobieranych przez jednostki samorządu terytorialnego na podstawie odrębnych ustaw</t>
  </si>
  <si>
    <t>Udziały powiatu w podatkach stanowiących dochód budżetu państwa</t>
  </si>
  <si>
    <t>OO10</t>
  </si>
  <si>
    <t>Podatek dochodowy od osób fizycznych</t>
  </si>
  <si>
    <t>OO20</t>
  </si>
  <si>
    <t>Podatek dochodowy od osób prawnych</t>
  </si>
  <si>
    <t>Subwencje ogólne z budżetu państwa</t>
  </si>
  <si>
    <t>OŚWIATA I WYCHOWANIE</t>
  </si>
  <si>
    <t>Szkoły podstawowe specjalne</t>
  </si>
  <si>
    <t>Gimnazja specjalne</t>
  </si>
  <si>
    <t>Licea ogólnokształcące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</si>
  <si>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</si>
  <si>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</si>
  <si>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 xml:space="preserve">Wpływy z usług </t>
  </si>
  <si>
    <t>O970</t>
  </si>
  <si>
    <t xml:space="preserve">Wpływy z różnych  dochodów </t>
  </si>
  <si>
    <t>Szkoły zawodowe specjalne</t>
  </si>
  <si>
    <t>Składki na ubezpieczenie zdrowotne oraz świadczenia dla osób nieobjętych obowiązkiem ubezpieczenia zdrowotnego</t>
  </si>
  <si>
    <t>Dotacje celowe otrzymane z budżetu państwa na zadania bieżące z zakresu administracji rządowej oraz inne zadania zlecone ustawami realizowane przez powiat, w tym:</t>
  </si>
  <si>
    <t>bezrobotni bez prawa do zasiłku</t>
  </si>
  <si>
    <t>dzieci z placówek opiekuńczo-wychowawczych</t>
  </si>
  <si>
    <t>POMOC SPOŁECZNA</t>
  </si>
  <si>
    <t>Placówki opiekuńczo – wychowawcze</t>
  </si>
  <si>
    <t>0970</t>
  </si>
  <si>
    <t>Wpływy z różnych dochodów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</si>
  <si>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</si>
  <si>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</si>
  <si>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</si>
  <si>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</si>
  <si>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</si>
  <si>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</si>
  <si>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</si>
  <si>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finsnowanie kosztów wynagrodzenia i składek na ubezpieczenia społeczne pracowników powiatowego urzędu pracy</t>
  </si>
  <si>
    <t>Specjalne ośrodki szkolno – wychowawcze</t>
  </si>
  <si>
    <t>Internaty i bursy szkolne</t>
  </si>
  <si>
    <t>Załącznik Nr 3</t>
  </si>
  <si>
    <t>według głównych źródeł</t>
  </si>
  <si>
    <t>L.P.</t>
  </si>
  <si>
    <t>ŹRÓDŁA DOCHODÓW</t>
  </si>
  <si>
    <t>I</t>
  </si>
  <si>
    <t>DOTACJE CELOWE Z BUDŻETU PAŃSTWA</t>
  </si>
  <si>
    <t>II</t>
  </si>
  <si>
    <t xml:space="preserve">SUBWENCJA OGÓLNA </t>
  </si>
  <si>
    <t>Część oświatowa subwencji ogólnej</t>
  </si>
  <si>
    <t>Część wyrównawcza subwencji ogólnej</t>
  </si>
  <si>
    <t>Część równoważąca subwencji ogólnej</t>
  </si>
  <si>
    <t>III</t>
  </si>
  <si>
    <t>ŚRODKI POZYSKANE Z INNYCH ŹRÓDEŁ</t>
  </si>
  <si>
    <t>Środki z Funduszu Pracy otrzymane przez powiat z przeznaczeniem na finansowanie kosztów wynagrodzenia i składek na ubezpieczenie społeczne pracowników powiatowego urzędu pracy</t>
  </si>
  <si>
    <t>IV</t>
  </si>
  <si>
    <t>DOCHODY WŁASNE</t>
  </si>
  <si>
    <t>Pozostałe dochody</t>
  </si>
  <si>
    <t>Załącznik Nr 4</t>
  </si>
  <si>
    <t xml:space="preserve">WYDATKI BUDŻETU POWIATU PYRZYCKIEGO </t>
  </si>
  <si>
    <t>ROZDZIAŁ</t>
  </si>
  <si>
    <t>PLAN WYDATKÓW OGÓŁEM</t>
  </si>
  <si>
    <t>z tego :</t>
  </si>
  <si>
    <t>WYDATKI BIEŻĄCE</t>
  </si>
  <si>
    <t>WYDATKI MAJĄTKOWE</t>
  </si>
  <si>
    <t>Wynagrodzenia       i pochodne</t>
  </si>
  <si>
    <t>Pozostałe                      wydatki bieżące</t>
  </si>
  <si>
    <t>Dotacje</t>
  </si>
  <si>
    <t>Wydatki na obsługę długu</t>
  </si>
  <si>
    <t>01005</t>
  </si>
  <si>
    <t>Prace geodezyjno – urządzeniowe na potrzeby rolnictwa</t>
  </si>
  <si>
    <t>02001</t>
  </si>
  <si>
    <t>Gospodarka leśna</t>
  </si>
  <si>
    <t xml:space="preserve">Drogi publiczne powiatowe </t>
  </si>
  <si>
    <t>Turystyka</t>
  </si>
  <si>
    <t>Pozostała działalność</t>
  </si>
  <si>
    <t>Ośrodki dokumentacji geodezyjnej i kartograficznej</t>
  </si>
  <si>
    <t xml:space="preserve">Nadzór budowlany </t>
  </si>
  <si>
    <t>Rady powiatów</t>
  </si>
  <si>
    <t>Promocja jednostek samorządu terytorialnego</t>
  </si>
  <si>
    <t xml:space="preserve">Komendy powiatowe Państwowej Straży Pożarnej </t>
  </si>
  <si>
    <t xml:space="preserve">Rezerwy ogólne i celowe </t>
  </si>
  <si>
    <t>- rezerwy celowe, w tym:</t>
  </si>
  <si>
    <t>- rezerwa na zarządzanie kryzysowe (Dz.U. z 2007 Nr 89 poz.590 art.18)</t>
  </si>
  <si>
    <t>Inne formy kształcenia osobno nie wymienione</t>
  </si>
  <si>
    <t>Dokształcanie i doskonalenie nauczycieli</t>
  </si>
  <si>
    <t xml:space="preserve">Placówki opiekuńczo – wychowawcze </t>
  </si>
  <si>
    <t>Rodziny zastępcze</t>
  </si>
  <si>
    <t>Powiatowe centra pomocy rodzinie</t>
  </si>
  <si>
    <t>Rehabilitacja zawodowa i społeczna osób niepełnosprawnych</t>
  </si>
  <si>
    <t>Powiatowe urzędy pracy</t>
  </si>
  <si>
    <t>Specjalne ośrodki szkolno - wychowawcze</t>
  </si>
  <si>
    <t>Poradnie psychologiczno – pedagogiczne, w tym poradnie specjalistyczne</t>
  </si>
  <si>
    <t xml:space="preserve">Placówki wychowania pozaszkolnego </t>
  </si>
  <si>
    <t>Biblioteki</t>
  </si>
  <si>
    <t>RAZEM</t>
  </si>
  <si>
    <t>Załącznik Nr 5</t>
  </si>
  <si>
    <t>z  tego:</t>
  </si>
  <si>
    <t>Wydatki majątkowe</t>
  </si>
  <si>
    <t>w  tym:</t>
  </si>
  <si>
    <t>Wynagrodzenia i pochodne od wynagrodzeń</t>
  </si>
  <si>
    <t>Pozostałe wydatki bieżące</t>
  </si>
  <si>
    <t>O2001</t>
  </si>
  <si>
    <t>- rezerwy ogólne</t>
  </si>
  <si>
    <t>Inne formy kształcenia osobno niewymienione</t>
  </si>
  <si>
    <t>Placówki opiekuńczo - wychowawcze</t>
  </si>
  <si>
    <t>Dom pomocy społecznej</t>
  </si>
  <si>
    <t>Specjalne ośrodki szkolno-wychowawcze</t>
  </si>
  <si>
    <t>Poradnie psychologiczno-pedagogiczne, w tym poradnie specjalistyczne</t>
  </si>
  <si>
    <t>Placówki wychowania pozaszkolnego</t>
  </si>
  <si>
    <t>Załącznik Nr 6</t>
  </si>
  <si>
    <t xml:space="preserve">związane z realizacją zadań z zakresu administracji rządowej </t>
  </si>
  <si>
    <t>1</t>
  </si>
  <si>
    <t>2</t>
  </si>
  <si>
    <t>3</t>
  </si>
  <si>
    <t>4</t>
  </si>
  <si>
    <t>5</t>
  </si>
  <si>
    <t>6</t>
  </si>
  <si>
    <t>7</t>
  </si>
  <si>
    <t>8</t>
  </si>
  <si>
    <t xml:space="preserve">DZIAŁALNOŚĆ USŁUGOWA </t>
  </si>
  <si>
    <t>Składki na ubezpieczenia zdrowotne oraz świadczenia dla osób nieobjętych obowiązkiem ubezpieczenia zdrowotnego</t>
  </si>
  <si>
    <t>POZOSTALE ZADANIA W ZAKRESIE POLITYKI SPOŁECZNEJ</t>
  </si>
  <si>
    <t>Załącznik Nr 7</t>
  </si>
  <si>
    <t>WYDATKI BUDŻETU POWIATU PYRZYCKIEGO</t>
  </si>
  <si>
    <t>związane z realizacją zadań z zakresu administracji rządowej</t>
  </si>
  <si>
    <t>Załącznik Nr 8</t>
  </si>
  <si>
    <t xml:space="preserve">Dział </t>
  </si>
  <si>
    <t xml:space="preserve">Rozdział </t>
  </si>
  <si>
    <t>wydatki bieżące</t>
  </si>
  <si>
    <t>Plan                     wydatków ogółem</t>
  </si>
  <si>
    <t>w tym :</t>
  </si>
  <si>
    <t>Wydatki z tutułu poręczeń i gwarancji</t>
  </si>
  <si>
    <t>Drogi publiczne powiatowe</t>
  </si>
  <si>
    <t>852</t>
  </si>
  <si>
    <t>85201</t>
  </si>
  <si>
    <t>Placówki opiekuńczo wychowawcze</t>
  </si>
  <si>
    <t xml:space="preserve">1. Plan przychodów i kosztów zakładów budżetowych: </t>
  </si>
  <si>
    <t>Powiatowy Ośrodek Dokumentacji Geodezyjno-Karograficzicznej w Pyrzycach</t>
  </si>
  <si>
    <t>Przychody</t>
  </si>
  <si>
    <t>Koszty</t>
  </si>
  <si>
    <t>Paragraf</t>
  </si>
  <si>
    <t>Nazwa podziałki klasyfikacji budżetowej</t>
  </si>
  <si>
    <t>Kwota</t>
  </si>
  <si>
    <t>Dotacja przedmiotowa z budżetu otrzymana przez zakład budżetowy</t>
  </si>
  <si>
    <t>2. Plan przychodów i kosztów gospodarstw pomocniczych:</t>
  </si>
  <si>
    <t>Gospodarstwa pomocnicze</t>
  </si>
  <si>
    <t>Przychody:</t>
  </si>
  <si>
    <t>Koszty:</t>
  </si>
  <si>
    <t>O960</t>
  </si>
  <si>
    <t xml:space="preserve">Otrzymane spadki, zapisy i darowizny w postaci pieniężnej </t>
  </si>
  <si>
    <t>Załącznik Nr 10</t>
  </si>
  <si>
    <t>dla szkół niepublicznych o uprawnieniach szkół publicznych</t>
  </si>
  <si>
    <t>Kwota dotacji w zł</t>
  </si>
  <si>
    <t>OŚWIATA  I  WYCHOWANIE</t>
  </si>
  <si>
    <t>Dotacja podmiotowa z budżetu dla niepublicznej jednostki systemu oświaty</t>
  </si>
  <si>
    <t>Plan przychodów i wydatków Powiatowego Funduszu Gospodarki Zasobem</t>
  </si>
  <si>
    <t>Wydatki</t>
  </si>
  <si>
    <t>Fundusz Gospodarki Zasobem Geodezyjnym i Kartograficznym</t>
  </si>
  <si>
    <t>-  wydatki bieżące</t>
  </si>
  <si>
    <t>-  wydatki majątkowe</t>
  </si>
  <si>
    <t>Stan funduszu na początku roku</t>
  </si>
  <si>
    <t>Stan funduszu na koniec roku</t>
  </si>
  <si>
    <t xml:space="preserve">Plan przychodów i wydatków Powiatowego Funduszu Ochrony Środowiska </t>
  </si>
  <si>
    <t>GOSPODARKA KOMUNALNA I OCHRONA ŚRODOWISKA</t>
  </si>
  <si>
    <t>Fundusz Ochrony Środowiska i Gospodarki Wodnej</t>
  </si>
  <si>
    <t>Załącznik Nr 13</t>
  </si>
  <si>
    <t xml:space="preserve">PRZYCHODY I ROZCHODY </t>
  </si>
  <si>
    <t xml:space="preserve"> BUDŻETU POWIATU PYRZYCKIEGO</t>
  </si>
  <si>
    <t>Lp.</t>
  </si>
  <si>
    <t>Treść</t>
  </si>
  <si>
    <t>Klasyfikacja            wg §</t>
  </si>
  <si>
    <t>Przychody ogółem</t>
  </si>
  <si>
    <t>x</t>
  </si>
  <si>
    <t>Rozchody ogółem</t>
  </si>
  <si>
    <t>Różnica przychodów nad rozchodami</t>
  </si>
  <si>
    <t xml:space="preserve">- rezerwy ogólne </t>
  </si>
  <si>
    <t>Załącznik Nr 11</t>
  </si>
  <si>
    <t>Załącznik Nr 12</t>
  </si>
  <si>
    <t xml:space="preserve">OŚWIATA I WYCHOWANIE </t>
  </si>
  <si>
    <t>Obsługa papierów wartościowych, kredytów i pożyczek jednostek samorządu terytorialnego</t>
  </si>
  <si>
    <t xml:space="preserve">na finansowanie zadań własnych przekazanych na podstawie </t>
  </si>
  <si>
    <t>porozumień do realizacji innym jednostkom samorządu terytorialnego</t>
  </si>
  <si>
    <t>Plany przychodów i kosztów zakładów budżetowych i gospodarstw pomocniczych jednostek budżetowych</t>
  </si>
  <si>
    <t>oraz przychodów i wydatków dochodów własnych jednostek budżetowych</t>
  </si>
  <si>
    <t xml:space="preserve">DOCHODY I WYDATKI BUDŻETU POWIATU </t>
  </si>
  <si>
    <t>0830</t>
  </si>
  <si>
    <t>Dotacje celowe otrzymane z budżetu państwa na inwestycje i zakupy inwestycyjne z zakresu administracji rządowej oraz inne zadania zlecone ustawami realizowane przez powiat</t>
  </si>
  <si>
    <t>-  przelewy redystrybucyjne</t>
  </si>
  <si>
    <t>Pozostała dzialalność</t>
  </si>
  <si>
    <t>0960</t>
  </si>
  <si>
    <t>Rozdz.</t>
  </si>
  <si>
    <t>Nazwa projektu</t>
  </si>
  <si>
    <t>Lata realizacji projektu</t>
  </si>
  <si>
    <t>Wartość całkowita projektu
(w zł)</t>
  </si>
  <si>
    <t>Źródła finansowania w odniesieniu do kosztów kwalifikowanych</t>
  </si>
  <si>
    <t>Planowane płatności w latach w ramach projektu</t>
  </si>
  <si>
    <t>2010 r.</t>
  </si>
  <si>
    <t>2011 r.</t>
  </si>
  <si>
    <t>po roku 2011</t>
  </si>
  <si>
    <t>OGÓŁEM:</t>
  </si>
  <si>
    <t>środki UE</t>
  </si>
  <si>
    <t>środki JST</t>
  </si>
  <si>
    <t>Załącznik Nr 14</t>
  </si>
  <si>
    <t>2008</t>
  </si>
  <si>
    <t>Dotacje rozwojowe oraz środki na finansowanie Wspólnej Polityki Rolnej</t>
  </si>
  <si>
    <t>Program operacyjny                "Kapitał ludzki"</t>
  </si>
  <si>
    <t>"Doradca zwawodowy i pośrednik pracy w standardach unijnych"</t>
  </si>
  <si>
    <t>2008 - 2010</t>
  </si>
  <si>
    <t>pozabudżetowe środki Funduszu Pracy</t>
  </si>
  <si>
    <t>Wykup papierów wartościowych (obligacji)</t>
  </si>
  <si>
    <t>nadwyżka</t>
  </si>
  <si>
    <t>Spłaty pożyczek</t>
  </si>
  <si>
    <t>Warsztaty Szkolne przy Zespole Szkół nr 2 Rolnicze Centrum Kształcenia Ustawicznego w Pyrzycach</t>
  </si>
  <si>
    <t>600</t>
  </si>
  <si>
    <t>60014</t>
  </si>
  <si>
    <t>Nazwa zadania inwestycyjnego</t>
  </si>
  <si>
    <t>Jednostka organizacyjna realizujaca program lub koordynująca wykonanie programu</t>
  </si>
  <si>
    <t>Okres realizacji</t>
  </si>
  <si>
    <t>Łączne nakłady finansowe</t>
  </si>
  <si>
    <t>kredyty, pozyczki i obligacje</t>
  </si>
  <si>
    <t>Przebudowa mostu przez rzekę Sicina w ciągu ulicy Cmentarnej w Pyrzycach</t>
  </si>
  <si>
    <t>Powiat Pyrzycki - Zarząd Dróg Powiatowych w Pyrzycach</t>
  </si>
  <si>
    <t>2009 - 2010</t>
  </si>
  <si>
    <t>Program operacyjny "Lokalna infrastruktura drogowa"</t>
  </si>
  <si>
    <t>inne środki (EFRR w ramach RPO WZ 2007 - 2013)</t>
  </si>
  <si>
    <t>(OGÓŁEM) W 2010 r.</t>
  </si>
  <si>
    <t xml:space="preserve">NA 2010 r. </t>
  </si>
  <si>
    <r>
      <t xml:space="preserve">Część </t>
    </r>
    <r>
      <rPr>
        <b/>
        <sz val="10"/>
        <rFont val="Comic Sans MS"/>
        <family val="4"/>
      </rPr>
      <t xml:space="preserve">oświatowa </t>
    </r>
    <r>
      <rPr>
        <sz val="10"/>
        <rFont val="Comic Sans MS"/>
        <family val="4"/>
      </rPr>
      <t>subwencji ogólnej dla jednostek samorządu terytorialnego</t>
    </r>
  </si>
  <si>
    <r>
      <t xml:space="preserve">Część </t>
    </r>
    <r>
      <rPr>
        <b/>
        <sz val="10"/>
        <rFont val="Comic Sans MS"/>
        <family val="4"/>
      </rPr>
      <t>wyrównawcza</t>
    </r>
    <r>
      <rPr>
        <sz val="10"/>
        <rFont val="Comic Sans MS"/>
        <family val="4"/>
      </rPr>
      <t xml:space="preserve"> subwencji ogólnej dla powiatów </t>
    </r>
  </si>
  <si>
    <r>
      <t xml:space="preserve">Część </t>
    </r>
    <r>
      <rPr>
        <b/>
        <sz val="10"/>
        <rFont val="Comic Sans MS"/>
        <family val="4"/>
      </rPr>
      <t>równoważąca</t>
    </r>
    <r>
      <rPr>
        <sz val="10"/>
        <rFont val="Comic Sans MS"/>
        <family val="4"/>
      </rPr>
      <t xml:space="preserve"> subwencji ogólnej dla powiatów </t>
    </r>
  </si>
  <si>
    <r>
      <t>Wpływy z usług</t>
    </r>
    <r>
      <rPr>
        <b/>
        <sz val="10"/>
        <rFont val="Comic Sans MS"/>
        <family val="4"/>
      </rPr>
      <t xml:space="preserve"> </t>
    </r>
  </si>
  <si>
    <t>PROGNOZOWANE DOCHODY BUDŻETU POWIATU PYRZYCKIEGO W 2010 r.</t>
  </si>
  <si>
    <r>
      <t>Dotacje celowe otrzymane z budżetu państwa na zadania z zakresu administracji rządowej oraz inne zadania zlecone ustawami realizowane przez powiat</t>
    </r>
    <r>
      <rPr>
        <b/>
        <sz val="10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2110, § 6410</t>
    </r>
  </si>
  <si>
    <r>
      <t xml:space="preserve">Dotacje celowe otrzymane z budżetu państwa na realizację bieżących zadań własnych powiatu </t>
    </r>
    <r>
      <rPr>
        <b/>
        <sz val="10"/>
        <color indexed="9"/>
        <rFont val="Comic Sans MS"/>
        <family val="4"/>
      </rPr>
      <t>§ 2130</t>
    </r>
  </si>
  <si>
    <r>
      <t xml:space="preserve">Dotacje celowe otrzymane z budżetu państwa na zadania bieżące realizowane przez powiat na podstawie porozumień z organami administracji rządowej </t>
    </r>
    <r>
      <rPr>
        <b/>
        <sz val="10"/>
        <color indexed="9"/>
        <rFont val="Comic Sans MS"/>
        <family val="4"/>
      </rPr>
      <t>§ 2120</t>
    </r>
  </si>
  <si>
    <r>
      <t xml:space="preserve">Środki otrzymane od pozostałych jednostek zaliczanych do sektora finansów publicznych na realizację zadań bieżących jednostek zaliczanych do sektora finansów publicznych </t>
    </r>
    <r>
      <rPr>
        <b/>
        <sz val="10"/>
        <color indexed="9"/>
        <rFont val="Comic Sans MS"/>
        <family val="4"/>
      </rPr>
      <t>§ 2460</t>
    </r>
  </si>
  <si>
    <r>
      <t xml:space="preserve">Udziały powiatów w podatkach stanowiących dochód budżetu państwa – udział w podatku dochodowym od osób fizycznych </t>
    </r>
    <r>
      <rPr>
        <b/>
        <sz val="10"/>
        <color indexed="9"/>
        <rFont val="Comic Sans MS"/>
        <family val="4"/>
      </rPr>
      <t>§ 0010</t>
    </r>
  </si>
  <si>
    <r>
      <t>Udziały powiatów w podatkach stanowiących dochód budżetu państwa – udział w podatku dochodowym od osób prawnych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0020</t>
    </r>
  </si>
  <si>
    <r>
      <t xml:space="preserve">Dotacje celowe otrzymane z powiatu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2320</t>
    </r>
  </si>
  <si>
    <r>
      <t xml:space="preserve">Wpływy z opłat komunikacyjnych </t>
    </r>
    <r>
      <rPr>
        <b/>
        <sz val="10"/>
        <color indexed="9"/>
        <rFont val="Comic Sans MS"/>
        <family val="4"/>
      </rPr>
      <t>§ 0420</t>
    </r>
  </si>
  <si>
    <r>
      <t>Opłaty za pobyt w Domu Pomocy Społecznej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85202 § 0830</t>
    </r>
  </si>
  <si>
    <t>KWOTA              W ZŁ</t>
  </si>
  <si>
    <t>UDZIAŁ            W %</t>
  </si>
  <si>
    <t>w 2010 r.</t>
  </si>
  <si>
    <t>związane z realizacją zadań własnych w 2010 r.</t>
  </si>
  <si>
    <t>oraz innych zadań zleconych ustawami w 2010 r.</t>
  </si>
  <si>
    <t>na podstawie porozumień z organami tej administracji w 2010 r.</t>
  </si>
  <si>
    <t>DOTACJE Z  BUDŻETU POWIATU PYRZYCKIEGO W ROKU 2010</t>
  </si>
  <si>
    <t>Załacznik 9</t>
  </si>
  <si>
    <t>2012 r.</t>
  </si>
  <si>
    <t>po roku 2012</t>
  </si>
  <si>
    <t xml:space="preserve">POWIATU PYRZYCKIEGO w 2010 r. </t>
  </si>
  <si>
    <r>
      <t xml:space="preserve">Placówki opiekuńczo-wychowawcze </t>
    </r>
    <r>
      <rPr>
        <b/>
        <i/>
        <sz val="10"/>
        <rFont val="Comic Sans MS"/>
        <family val="4"/>
      </rPr>
      <t>- Dom Dziecka w Czernicach</t>
    </r>
  </si>
  <si>
    <t xml:space="preserve">3. Plan przychodów i wydatków dochodów własnych jednostek budżetowych </t>
  </si>
  <si>
    <t>Dom Dziecka w Czernicach</t>
  </si>
  <si>
    <t>Starostwo Powiatowe w Pyrzycach</t>
  </si>
  <si>
    <t>DOTACJE Z BUDŻETU POWIATU PYRZYCKIEGO W ROKU 2010</t>
  </si>
  <si>
    <t>Geodezyjnym i Kratograficznym Powiatu Pyrzyckiego w 2010 r.</t>
  </si>
  <si>
    <t>i Gospodarki Wodnej Powiatu Pyrzyckiego w 2010 r.</t>
  </si>
  <si>
    <t xml:space="preserve">  w  2010 r.</t>
  </si>
  <si>
    <t>Limity wydatków Powiatu Pyrzyckiego
na wieloletnie programy inwestycyjne realizowane w latach 2010 - 2012</t>
  </si>
  <si>
    <t>Załącznik Nr 15</t>
  </si>
  <si>
    <t>0580</t>
  </si>
  <si>
    <t>Grzywny i inne kary pieniężne od osób prawnych i innych jednostek organizacyjnych</t>
  </si>
  <si>
    <t>Wpłaty z róznych opłat</t>
  </si>
  <si>
    <t>Dotacje celowe otrzymane z gminy na zadania bieżące realizowane na podstawie na podstawie porozumień (umów) między jednostkami samorządu terytorialnego</t>
  </si>
  <si>
    <t>Wpływy z róznych opłat</t>
  </si>
  <si>
    <r>
      <t xml:space="preserve">Dotacje celowe otrzymane z gminy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6610</t>
    </r>
  </si>
  <si>
    <t>01095</t>
  </si>
  <si>
    <t>Kwalifikacja wojskowa</t>
  </si>
  <si>
    <t>85205</t>
  </si>
  <si>
    <t>Zadania w zakresie przeciwdziałania przemocy w rodzinie</t>
  </si>
  <si>
    <t>85220</t>
  </si>
  <si>
    <t>Jednostki specjalistycznego poradnictwa, mieszkania chronione i ośrodki interwencji kryzysowej</t>
  </si>
  <si>
    <t>Limity wydatków Powiatu Pyrzyckiego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</si>
  <si>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Nazwa programu - projektu</t>
  </si>
  <si>
    <t>Jednostka organizacyjna realizujaca program lub koordynująca wykonanie</t>
  </si>
  <si>
    <t>Powiatowy Urząd Pracy w Pyrzycach</t>
  </si>
  <si>
    <t>Zarząd Dróg Powiatowych w Pyrzycach</t>
  </si>
  <si>
    <t>kredyty, pożyczki</t>
  </si>
  <si>
    <t>Administracja publiczna</t>
  </si>
  <si>
    <r>
      <t xml:space="preserve">Starostwa Powiatowe </t>
    </r>
    <r>
      <rPr>
        <b/>
        <i/>
        <sz val="10"/>
        <rFont val="Comic Sans MS"/>
        <family val="4"/>
      </rPr>
      <t>- Starostwo Powiatowe w Pyrzycach</t>
    </r>
  </si>
  <si>
    <t>Kredyty</t>
  </si>
  <si>
    <t>do uchwały Nr XXXV/181/09</t>
  </si>
  <si>
    <t>z dnia 16 grudnia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</si>
</sst>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6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i/>
      <u val="single"/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i/>
      <u val="single"/>
      <sz val="10"/>
      <name val="Comic Sans MS"/>
      <family val="4"/>
    </font>
    <font>
      <b/>
      <i/>
      <sz val="10"/>
      <name val="Comic Sans MS"/>
      <family val="4"/>
    </font>
    <font>
      <sz val="12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8"/>
      <name val="Comic Sans MS"/>
      <family val="4"/>
    </font>
    <font>
      <i/>
      <sz val="9"/>
      <name val="Comic Sans MS"/>
      <family val="4"/>
    </font>
    <font>
      <sz val="10"/>
      <color indexed="10"/>
      <name val="Comic Sans MS"/>
      <family val="4"/>
    </font>
    <font>
      <i/>
      <sz val="8"/>
      <name val="Comic Sans MS"/>
      <family val="4"/>
    </font>
    <font>
      <i/>
      <u val="single"/>
      <sz val="8"/>
      <name val="Comic Sans MS"/>
      <family val="4"/>
    </font>
    <font>
      <b/>
      <i/>
      <sz val="11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b/>
      <sz val="11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11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ck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67" fillId="0" borderId="0" xfId="0" applyNumberFormat="1" applyFont="1" applyAlignment="1">
      <alignment/>
    </xf>
    <xf numFmtId="3" fontId="68" fillId="0" borderId="0" xfId="0" applyNumberFormat="1" applyFont="1" applyBorder="1" applyAlignment="1">
      <alignment horizontal="left"/>
    </xf>
    <xf numFmtId="3" fontId="68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49" fontId="12" fillId="0" borderId="1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3" fontId="14" fillId="0" borderId="23" xfId="0" applyNumberFormat="1" applyFont="1" applyFill="1" applyBorder="1" applyAlignment="1">
      <alignment/>
    </xf>
    <xf numFmtId="3" fontId="14" fillId="0" borderId="23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7" fillId="0" borderId="2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1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33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21" fillId="0" borderId="28" xfId="0" applyNumberFormat="1" applyFont="1" applyFill="1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Fill="1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left" vertical="center" wrapText="1"/>
    </xf>
    <xf numFmtId="49" fontId="21" fillId="0" borderId="28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31" xfId="0" applyNumberFormat="1" applyFont="1" applyFill="1" applyBorder="1" applyAlignment="1">
      <alignment horizontal="left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21" fillId="33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33" borderId="26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33" borderId="27" xfId="0" applyNumberFormat="1" applyFont="1" applyFill="1" applyBorder="1" applyAlignment="1">
      <alignment horizontal="right" vertical="center"/>
    </xf>
    <xf numFmtId="3" fontId="21" fillId="34" borderId="28" xfId="0" applyNumberFormat="1" applyFont="1" applyFill="1" applyBorder="1" applyAlignment="1">
      <alignment horizontal="right" vertical="center"/>
    </xf>
    <xf numFmtId="3" fontId="12" fillId="34" borderId="26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33" borderId="29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 vertical="center"/>
    </xf>
    <xf numFmtId="3" fontId="21" fillId="0" borderId="25" xfId="0" applyNumberFormat="1" applyFont="1" applyFill="1" applyBorder="1" applyAlignment="1">
      <alignment horizontal="right" vertical="center"/>
    </xf>
    <xf numFmtId="3" fontId="21" fillId="33" borderId="25" xfId="0" applyNumberFormat="1" applyFont="1" applyFill="1" applyBorder="1" applyAlignment="1">
      <alignment horizontal="right" vertical="center"/>
    </xf>
    <xf numFmtId="3" fontId="21" fillId="33" borderId="29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/>
    </xf>
    <xf numFmtId="3" fontId="12" fillId="33" borderId="24" xfId="0" applyNumberFormat="1" applyFont="1" applyFill="1" applyBorder="1" applyAlignment="1">
      <alignment horizontal="right" vertical="center"/>
    </xf>
    <xf numFmtId="3" fontId="21" fillId="33" borderId="30" xfId="0" applyNumberFormat="1" applyFont="1" applyFill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/>
    </xf>
    <xf numFmtId="3" fontId="14" fillId="0" borderId="28" xfId="0" applyNumberFormat="1" applyFont="1" applyBorder="1" applyAlignment="1">
      <alignment horizontal="right" vertical="center"/>
    </xf>
    <xf numFmtId="10" fontId="14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0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164" fontId="12" fillId="0" borderId="3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10" fontId="12" fillId="0" borderId="4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10" fontId="12" fillId="0" borderId="41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vertical="center" wrapText="1"/>
    </xf>
    <xf numFmtId="0" fontId="12" fillId="0" borderId="36" xfId="0" applyFont="1" applyBorder="1" applyAlignment="1">
      <alignment/>
    </xf>
    <xf numFmtId="0" fontId="12" fillId="0" borderId="29" xfId="0" applyFont="1" applyBorder="1" applyAlignment="1">
      <alignment horizontal="left" vertical="center" wrapText="1"/>
    </xf>
    <xf numFmtId="10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/>
    </xf>
    <xf numFmtId="3" fontId="12" fillId="0" borderId="29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/>
    </xf>
    <xf numFmtId="3" fontId="12" fillId="0" borderId="24" xfId="0" applyNumberFormat="1" applyFont="1" applyBorder="1" applyAlignment="1">
      <alignment horizontal="righ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10" fontId="6" fillId="0" borderId="45" xfId="0" applyNumberFormat="1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3" fontId="12" fillId="34" borderId="30" xfId="0" applyNumberFormat="1" applyFont="1" applyFill="1" applyBorder="1" applyAlignment="1">
      <alignment horizontal="right" vertical="center"/>
    </xf>
    <xf numFmtId="3" fontId="12" fillId="33" borderId="30" xfId="0" applyNumberFormat="1" applyFont="1" applyFill="1" applyBorder="1" applyAlignment="1">
      <alignment horizontal="right" vertical="center"/>
    </xf>
    <xf numFmtId="49" fontId="12" fillId="0" borderId="31" xfId="0" applyNumberFormat="1" applyFont="1" applyFill="1" applyBorder="1" applyAlignment="1">
      <alignment horizontal="left" vertical="center" wrapText="1"/>
    </xf>
    <xf numFmtId="3" fontId="12" fillId="33" borderId="46" xfId="0" applyNumberFormat="1" applyFont="1" applyFill="1" applyBorder="1" applyAlignment="1">
      <alignment horizontal="right" vertical="center"/>
    </xf>
    <xf numFmtId="3" fontId="12" fillId="34" borderId="31" xfId="0" applyNumberFormat="1" applyFont="1" applyFill="1" applyBorder="1" applyAlignment="1">
      <alignment horizontal="right" vertical="center"/>
    </xf>
    <xf numFmtId="3" fontId="12" fillId="34" borderId="29" xfId="0" applyNumberFormat="1" applyFont="1" applyFill="1" applyBorder="1" applyAlignment="1">
      <alignment horizontal="right" vertical="center"/>
    </xf>
    <xf numFmtId="49" fontId="26" fillId="0" borderId="29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1" fillId="34" borderId="12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49" fontId="21" fillId="0" borderId="28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30" xfId="0" applyNumberFormat="1" applyFont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left" vertical="center" wrapText="1"/>
    </xf>
    <xf numFmtId="3" fontId="21" fillId="0" borderId="28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34" borderId="28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3" fontId="12" fillId="33" borderId="26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33" borderId="30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33" borderId="47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33" borderId="24" xfId="0" applyNumberFormat="1" applyFont="1" applyFill="1" applyBorder="1" applyAlignment="1">
      <alignment/>
    </xf>
    <xf numFmtId="3" fontId="12" fillId="33" borderId="27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33" borderId="46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21" fillId="34" borderId="25" xfId="0" applyNumberFormat="1" applyFont="1" applyFill="1" applyBorder="1" applyAlignment="1">
      <alignment/>
    </xf>
    <xf numFmtId="3" fontId="12" fillId="34" borderId="3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4" borderId="29" xfId="0" applyNumberFormat="1" applyFont="1" applyFill="1" applyBorder="1" applyAlignment="1">
      <alignment/>
    </xf>
    <xf numFmtId="3" fontId="12" fillId="33" borderId="29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33" borderId="31" xfId="0" applyNumberFormat="1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3" fontId="21" fillId="34" borderId="48" xfId="0" applyNumberFormat="1" applyFont="1" applyFill="1" applyBorder="1" applyAlignment="1">
      <alignment/>
    </xf>
    <xf numFmtId="0" fontId="29" fillId="0" borderId="0" xfId="0" applyFont="1" applyAlignment="1">
      <alignment horizontal="right"/>
    </xf>
    <xf numFmtId="49" fontId="21" fillId="0" borderId="31" xfId="0" applyNumberFormat="1" applyFont="1" applyFill="1" applyBorder="1" applyAlignment="1">
      <alignment horizontal="left" vertical="center" wrapText="1"/>
    </xf>
    <xf numFmtId="3" fontId="21" fillId="0" borderId="31" xfId="0" applyNumberFormat="1" applyFont="1" applyFill="1" applyBorder="1" applyAlignment="1">
      <alignment/>
    </xf>
    <xf numFmtId="3" fontId="21" fillId="33" borderId="31" xfId="0" applyNumberFormat="1" applyFont="1" applyFill="1" applyBorder="1" applyAlignment="1">
      <alignment/>
    </xf>
    <xf numFmtId="3" fontId="21" fillId="34" borderId="31" xfId="0" applyNumberFormat="1" applyFont="1" applyFill="1" applyBorder="1" applyAlignment="1">
      <alignment/>
    </xf>
    <xf numFmtId="49" fontId="18" fillId="0" borderId="12" xfId="0" applyNumberFormat="1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right" vertical="center"/>
    </xf>
    <xf numFmtId="3" fontId="12" fillId="33" borderId="19" xfId="0" applyNumberFormat="1" applyFont="1" applyFill="1" applyBorder="1" applyAlignment="1">
      <alignment horizontal="right" vertical="center"/>
    </xf>
    <xf numFmtId="3" fontId="12" fillId="0" borderId="47" xfId="0" applyNumberFormat="1" applyFont="1" applyFill="1" applyBorder="1" applyAlignment="1">
      <alignment horizontal="right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left" vertical="center" wrapText="1"/>
    </xf>
    <xf numFmtId="3" fontId="21" fillId="0" borderId="50" xfId="0" applyNumberFormat="1" applyFont="1" applyBorder="1" applyAlignment="1">
      <alignment horizontal="right" vertical="center"/>
    </xf>
    <xf numFmtId="3" fontId="21" fillId="33" borderId="50" xfId="0" applyNumberFormat="1" applyFont="1" applyFill="1" applyBorder="1" applyAlignment="1">
      <alignment horizontal="right" vertical="center"/>
    </xf>
    <xf numFmtId="3" fontId="21" fillId="0" borderId="52" xfId="0" applyNumberFormat="1" applyFont="1" applyFill="1" applyBorder="1" applyAlignment="1">
      <alignment horizontal="right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3" fontId="12" fillId="0" borderId="53" xfId="0" applyNumberFormat="1" applyFont="1" applyBorder="1" applyAlignment="1">
      <alignment horizontal="right" vertical="center"/>
    </xf>
    <xf numFmtId="3" fontId="12" fillId="33" borderId="53" xfId="0" applyNumberFormat="1" applyFont="1" applyFill="1" applyBorder="1" applyAlignment="1">
      <alignment horizontal="right" vertical="center"/>
    </xf>
    <xf numFmtId="3" fontId="12" fillId="0" borderId="54" xfId="0" applyNumberFormat="1" applyFont="1" applyFill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/>
    </xf>
    <xf numFmtId="3" fontId="12" fillId="33" borderId="17" xfId="0" applyNumberFormat="1" applyFont="1" applyFill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left" vertical="center" wrapText="1"/>
    </xf>
    <xf numFmtId="3" fontId="12" fillId="0" borderId="20" xfId="0" applyNumberFormat="1" applyFont="1" applyBorder="1" applyAlignment="1">
      <alignment horizontal="right" vertical="center"/>
    </xf>
    <xf numFmtId="3" fontId="12" fillId="33" borderId="20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58" xfId="0" applyNumberFormat="1" applyFont="1" applyFill="1" applyBorder="1" applyAlignment="1">
      <alignment horizontal="right" vertical="center"/>
    </xf>
    <xf numFmtId="3" fontId="21" fillId="0" borderId="50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right" vertical="center"/>
    </xf>
    <xf numFmtId="3" fontId="12" fillId="33" borderId="59" xfId="0" applyNumberFormat="1" applyFont="1" applyFill="1" applyBorder="1" applyAlignment="1">
      <alignment horizontal="right" vertical="center"/>
    </xf>
    <xf numFmtId="3" fontId="12" fillId="0" borderId="59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horizontal="right" vertical="center"/>
    </xf>
    <xf numFmtId="49" fontId="21" fillId="0" borderId="59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left" vertical="center" wrapText="1"/>
    </xf>
    <xf numFmtId="3" fontId="21" fillId="0" borderId="59" xfId="0" applyNumberFormat="1" applyFont="1" applyBorder="1" applyAlignment="1">
      <alignment horizontal="right" vertical="center"/>
    </xf>
    <xf numFmtId="3" fontId="21" fillId="33" borderId="59" xfId="0" applyNumberFormat="1" applyFont="1" applyFill="1" applyBorder="1" applyAlignment="1">
      <alignment horizontal="right" vertical="center"/>
    </xf>
    <xf numFmtId="3" fontId="21" fillId="0" borderId="60" xfId="0" applyNumberFormat="1" applyFont="1" applyBorder="1" applyAlignment="1">
      <alignment horizontal="right" vertical="center"/>
    </xf>
    <xf numFmtId="49" fontId="12" fillId="0" borderId="62" xfId="0" applyNumberFormat="1" applyFont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34" borderId="12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left" vertical="center"/>
    </xf>
    <xf numFmtId="3" fontId="21" fillId="0" borderId="28" xfId="0" applyNumberFormat="1" applyFont="1" applyBorder="1" applyAlignment="1">
      <alignment horizontal="right" vertical="center"/>
    </xf>
    <xf numFmtId="3" fontId="21" fillId="33" borderId="35" xfId="0" applyNumberFormat="1" applyFont="1" applyFill="1" applyBorder="1" applyAlignment="1">
      <alignment horizontal="right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vertical="center"/>
    </xf>
    <xf numFmtId="3" fontId="12" fillId="33" borderId="67" xfId="0" applyNumberFormat="1" applyFont="1" applyFill="1" applyBorder="1" applyAlignment="1">
      <alignment horizontal="right" vertical="center"/>
    </xf>
    <xf numFmtId="3" fontId="21" fillId="0" borderId="48" xfId="0" applyNumberFormat="1" applyFont="1" applyBorder="1" applyAlignment="1">
      <alignment horizontal="right" vertical="center"/>
    </xf>
    <xf numFmtId="3" fontId="21" fillId="33" borderId="48" xfId="0" applyNumberFormat="1" applyFont="1" applyFill="1" applyBorder="1" applyAlignment="1">
      <alignment horizontal="right" vertical="center"/>
    </xf>
    <xf numFmtId="3" fontId="21" fillId="33" borderId="68" xfId="0" applyNumberFormat="1" applyFont="1" applyFill="1" applyBorder="1" applyAlignment="1">
      <alignment horizontal="right" vertical="center"/>
    </xf>
    <xf numFmtId="3" fontId="21" fillId="0" borderId="69" xfId="0" applyNumberFormat="1" applyFont="1" applyBorder="1" applyAlignment="1">
      <alignment horizontal="right" vertical="center"/>
    </xf>
    <xf numFmtId="49" fontId="17" fillId="0" borderId="70" xfId="0" applyNumberFormat="1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wrapText="1"/>
    </xf>
    <xf numFmtId="49" fontId="17" fillId="0" borderId="65" xfId="0" applyNumberFormat="1" applyFont="1" applyBorder="1" applyAlignment="1">
      <alignment horizontal="center" vertical="center" wrapText="1"/>
    </xf>
    <xf numFmtId="49" fontId="17" fillId="33" borderId="71" xfId="0" applyNumberFormat="1" applyFont="1" applyFill="1" applyBorder="1" applyAlignment="1">
      <alignment horizontal="center" vertical="center" wrapText="1"/>
    </xf>
    <xf numFmtId="49" fontId="17" fillId="33" borderId="72" xfId="0" applyNumberFormat="1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left" vertical="center" wrapText="1"/>
    </xf>
    <xf numFmtId="3" fontId="21" fillId="0" borderId="35" xfId="0" applyNumberFormat="1" applyFont="1" applyBorder="1" applyAlignment="1">
      <alignment horizontal="right" vertical="center"/>
    </xf>
    <xf numFmtId="3" fontId="12" fillId="0" borderId="37" xfId="0" applyNumberFormat="1" applyFont="1" applyFill="1" applyBorder="1" applyAlignment="1">
      <alignment horizontal="right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25" fillId="33" borderId="75" xfId="0" applyFont="1" applyFill="1" applyBorder="1" applyAlignment="1">
      <alignment/>
    </xf>
    <xf numFmtId="3" fontId="14" fillId="0" borderId="75" xfId="0" applyNumberFormat="1" applyFont="1" applyBorder="1" applyAlignment="1">
      <alignment horizontal="right" vertical="center"/>
    </xf>
    <xf numFmtId="3" fontId="18" fillId="35" borderId="75" xfId="0" applyNumberFormat="1" applyFont="1" applyFill="1" applyBorder="1" applyAlignment="1">
      <alignment horizontal="right" vertical="center"/>
    </xf>
    <xf numFmtId="3" fontId="18" fillId="35" borderId="76" xfId="0" applyNumberFormat="1" applyFont="1" applyFill="1" applyBorder="1" applyAlignment="1">
      <alignment horizontal="right" vertical="center"/>
    </xf>
    <xf numFmtId="0" fontId="19" fillId="33" borderId="77" xfId="0" applyFont="1" applyFill="1" applyBorder="1" applyAlignment="1">
      <alignment/>
    </xf>
    <xf numFmtId="3" fontId="18" fillId="0" borderId="77" xfId="0" applyNumberFormat="1" applyFont="1" applyBorder="1" applyAlignment="1">
      <alignment horizontal="right" vertical="center"/>
    </xf>
    <xf numFmtId="3" fontId="18" fillId="35" borderId="77" xfId="0" applyNumberFormat="1" applyFont="1" applyFill="1" applyBorder="1" applyAlignment="1">
      <alignment horizontal="right" vertical="center"/>
    </xf>
    <xf numFmtId="3" fontId="18" fillId="35" borderId="78" xfId="0" applyNumberFormat="1" applyFont="1" applyFill="1" applyBorder="1" applyAlignment="1">
      <alignment horizontal="right" vertical="center"/>
    </xf>
    <xf numFmtId="3" fontId="18" fillId="0" borderId="79" xfId="0" applyNumberFormat="1" applyFont="1" applyBorder="1" applyAlignment="1">
      <alignment horizontal="right" vertical="center"/>
    </xf>
    <xf numFmtId="3" fontId="18" fillId="35" borderId="79" xfId="0" applyNumberFormat="1" applyFont="1" applyFill="1" applyBorder="1" applyAlignment="1">
      <alignment horizontal="right" vertical="center"/>
    </xf>
    <xf numFmtId="3" fontId="18" fillId="35" borderId="80" xfId="0" applyNumberFormat="1" applyFont="1" applyFill="1" applyBorder="1" applyAlignment="1">
      <alignment horizontal="right" vertical="center"/>
    </xf>
    <xf numFmtId="0" fontId="12" fillId="0" borderId="81" xfId="0" applyFont="1" applyBorder="1" applyAlignment="1">
      <alignment horizontal="center" vertical="center"/>
    </xf>
    <xf numFmtId="49" fontId="19" fillId="33" borderId="79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2" xfId="0" applyFont="1" applyBorder="1" applyAlignment="1">
      <alignment/>
    </xf>
    <xf numFmtId="0" fontId="12" fillId="0" borderId="84" xfId="0" applyFont="1" applyBorder="1" applyAlignment="1">
      <alignment/>
    </xf>
    <xf numFmtId="0" fontId="12" fillId="0" borderId="84" xfId="0" applyFont="1" applyBorder="1" applyAlignment="1">
      <alignment horizontal="left" vertical="top"/>
    </xf>
    <xf numFmtId="0" fontId="12" fillId="0" borderId="85" xfId="0" applyFont="1" applyBorder="1" applyAlignment="1">
      <alignment horizontal="center" vertical="center"/>
    </xf>
    <xf numFmtId="0" fontId="12" fillId="0" borderId="48" xfId="0" applyFont="1" applyBorder="1" applyAlignment="1">
      <alignment/>
    </xf>
    <xf numFmtId="0" fontId="12" fillId="0" borderId="48" xfId="0" applyFont="1" applyBorder="1" applyAlignment="1">
      <alignment horizontal="left" vertical="top"/>
    </xf>
    <xf numFmtId="0" fontId="12" fillId="0" borderId="63" xfId="0" applyFont="1" applyBorder="1" applyAlignment="1">
      <alignment horizontal="center"/>
    </xf>
    <xf numFmtId="0" fontId="12" fillId="0" borderId="65" xfId="0" applyFont="1" applyBorder="1" applyAlignment="1">
      <alignment/>
    </xf>
    <xf numFmtId="0" fontId="12" fillId="0" borderId="65" xfId="0" applyFont="1" applyBorder="1" applyAlignment="1">
      <alignment vertical="center" wrapText="1"/>
    </xf>
    <xf numFmtId="3" fontId="12" fillId="0" borderId="6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3" fontId="12" fillId="0" borderId="87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/>
    </xf>
    <xf numFmtId="0" fontId="12" fillId="0" borderId="89" xfId="0" applyFont="1" applyFill="1" applyBorder="1" applyAlignment="1">
      <alignment horizontal="center"/>
    </xf>
    <xf numFmtId="0" fontId="12" fillId="0" borderId="89" xfId="0" applyFont="1" applyFill="1" applyBorder="1" applyAlignment="1">
      <alignment wrapText="1"/>
    </xf>
    <xf numFmtId="3" fontId="12" fillId="0" borderId="90" xfId="0" applyNumberFormat="1" applyFont="1" applyFill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83" xfId="0" applyNumberFormat="1" applyFont="1" applyBorder="1" applyAlignment="1">
      <alignment/>
    </xf>
    <xf numFmtId="0" fontId="12" fillId="0" borderId="84" xfId="0" applyFont="1" applyBorder="1" applyAlignment="1">
      <alignment horizontal="left" vertical="center"/>
    </xf>
    <xf numFmtId="0" fontId="12" fillId="0" borderId="91" xfId="0" applyFont="1" applyFill="1" applyBorder="1" applyAlignment="1">
      <alignment/>
    </xf>
    <xf numFmtId="0" fontId="12" fillId="0" borderId="46" xfId="0" applyFont="1" applyFill="1" applyBorder="1" applyAlignment="1">
      <alignment vertical="center"/>
    </xf>
    <xf numFmtId="3" fontId="12" fillId="0" borderId="92" xfId="0" applyNumberFormat="1" applyFont="1" applyFill="1" applyBorder="1" applyAlignment="1">
      <alignment vertical="center"/>
    </xf>
    <xf numFmtId="0" fontId="12" fillId="0" borderId="9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3" fontId="12" fillId="0" borderId="94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0" fontId="12" fillId="0" borderId="66" xfId="0" applyFont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3" fontId="14" fillId="0" borderId="8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8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5" fillId="0" borderId="9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6" fillId="0" borderId="26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37" xfId="0" applyNumberFormat="1" applyFont="1" applyBorder="1" applyAlignment="1">
      <alignment/>
    </xf>
    <xf numFmtId="49" fontId="16" fillId="0" borderId="29" xfId="0" applyNumberFormat="1" applyFont="1" applyBorder="1" applyAlignment="1">
      <alignment horizontal="left" vertical="center"/>
    </xf>
    <xf numFmtId="3" fontId="16" fillId="0" borderId="40" xfId="0" applyNumberFormat="1" applyFont="1" applyBorder="1" applyAlignment="1">
      <alignment/>
    </xf>
    <xf numFmtId="0" fontId="16" fillId="0" borderId="29" xfId="0" applyFont="1" applyBorder="1" applyAlignment="1">
      <alignment horizontal="left" vertical="center" wrapText="1"/>
    </xf>
    <xf numFmtId="3" fontId="16" fillId="0" borderId="40" xfId="0" applyNumberFormat="1" applyFont="1" applyBorder="1" applyAlignment="1">
      <alignment horizontal="right" vertical="center"/>
    </xf>
    <xf numFmtId="49" fontId="16" fillId="0" borderId="29" xfId="0" applyNumberFormat="1" applyFont="1" applyBorder="1" applyAlignment="1">
      <alignment horizontal="left" vertical="center" wrapText="1"/>
    </xf>
    <xf numFmtId="3" fontId="16" fillId="0" borderId="8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95" xfId="0" applyNumberFormat="1" applyFont="1" applyBorder="1" applyAlignment="1">
      <alignment/>
    </xf>
    <xf numFmtId="0" fontId="16" fillId="0" borderId="96" xfId="0" applyFont="1" applyBorder="1" applyAlignment="1">
      <alignment/>
    </xf>
    <xf numFmtId="3" fontId="30" fillId="0" borderId="12" xfId="0" applyNumberFormat="1" applyFont="1" applyBorder="1" applyAlignment="1">
      <alignment/>
    </xf>
    <xf numFmtId="0" fontId="15" fillId="0" borderId="21" xfId="0" applyFont="1" applyBorder="1" applyAlignment="1">
      <alignment horizontal="left" vertical="center" wrapText="1"/>
    </xf>
    <xf numFmtId="0" fontId="15" fillId="0" borderId="36" xfId="0" applyFont="1" applyBorder="1" applyAlignment="1">
      <alignment/>
    </xf>
    <xf numFmtId="0" fontId="16" fillId="0" borderId="97" xfId="0" applyFont="1" applyBorder="1" applyAlignment="1">
      <alignment wrapText="1"/>
    </xf>
    <xf numFmtId="3" fontId="15" fillId="0" borderId="19" xfId="0" applyNumberFormat="1" applyFont="1" applyBorder="1" applyAlignment="1">
      <alignment/>
    </xf>
    <xf numFmtId="0" fontId="15" fillId="0" borderId="47" xfId="0" applyFont="1" applyBorder="1" applyAlignment="1">
      <alignment/>
    </xf>
    <xf numFmtId="49" fontId="16" fillId="0" borderId="24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3" fontId="16" fillId="0" borderId="20" xfId="0" applyNumberFormat="1" applyFont="1" applyBorder="1" applyAlignment="1">
      <alignment/>
    </xf>
    <xf numFmtId="0" fontId="16" fillId="0" borderId="40" xfId="0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3" fontId="15" fillId="0" borderId="40" xfId="0" applyNumberFormat="1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Fill="1" applyBorder="1" applyAlignment="1">
      <alignment horizontal="center"/>
    </xf>
    <xf numFmtId="3" fontId="30" fillId="0" borderId="90" xfId="0" applyNumberFormat="1" applyFont="1" applyBorder="1" applyAlignment="1">
      <alignment/>
    </xf>
    <xf numFmtId="0" fontId="19" fillId="33" borderId="77" xfId="0" applyFont="1" applyFill="1" applyBorder="1" applyAlignment="1">
      <alignment wrapText="1"/>
    </xf>
    <xf numFmtId="0" fontId="21" fillId="0" borderId="86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/>
    </xf>
    <xf numFmtId="0" fontId="21" fillId="0" borderId="38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vertical="center" wrapText="1"/>
    </xf>
    <xf numFmtId="3" fontId="12" fillId="0" borderId="40" xfId="0" applyNumberFormat="1" applyFont="1" applyFill="1" applyBorder="1" applyAlignment="1">
      <alignment/>
    </xf>
    <xf numFmtId="49" fontId="17" fillId="0" borderId="41" xfId="0" applyNumberFormat="1" applyFont="1" applyFill="1" applyBorder="1" applyAlignment="1">
      <alignment horizontal="center" vertical="center" wrapText="1"/>
    </xf>
    <xf numFmtId="1" fontId="19" fillId="0" borderId="102" xfId="0" applyNumberFormat="1" applyFont="1" applyFill="1" applyBorder="1" applyAlignment="1">
      <alignment horizontal="center" vertical="center"/>
    </xf>
    <xf numFmtId="1" fontId="19" fillId="0" borderId="41" xfId="0" applyNumberFormat="1" applyFont="1" applyFill="1" applyBorder="1" applyAlignment="1">
      <alignment horizontal="center" vertical="center" wrapText="1"/>
    </xf>
    <xf numFmtId="49" fontId="21" fillId="0" borderId="60" xfId="0" applyNumberFormat="1" applyFont="1" applyFill="1" applyBorder="1" applyAlignment="1">
      <alignment horizontal="center" vertical="center"/>
    </xf>
    <xf numFmtId="3" fontId="21" fillId="0" borderId="35" xfId="0" applyNumberFormat="1" applyFont="1" applyFill="1" applyBorder="1" applyAlignment="1">
      <alignment horizontal="right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right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right" vertical="center"/>
    </xf>
    <xf numFmtId="49" fontId="12" fillId="0" borderId="102" xfId="0" applyNumberFormat="1" applyFont="1" applyFill="1" applyBorder="1" applyAlignment="1">
      <alignment horizontal="center" vertical="center"/>
    </xf>
    <xf numFmtId="3" fontId="12" fillId="0" borderId="103" xfId="0" applyNumberFormat="1" applyFont="1" applyFill="1" applyBorder="1" applyAlignment="1">
      <alignment horizontal="right" vertical="center"/>
    </xf>
    <xf numFmtId="3" fontId="21" fillId="0" borderId="104" xfId="0" applyNumberFormat="1" applyFont="1" applyFill="1" applyBorder="1" applyAlignment="1">
      <alignment horizontal="right" vertical="center"/>
    </xf>
    <xf numFmtId="3" fontId="21" fillId="0" borderId="40" xfId="0" applyNumberFormat="1" applyFont="1" applyFill="1" applyBorder="1" applyAlignment="1">
      <alignment horizontal="right" vertical="center"/>
    </xf>
    <xf numFmtId="49" fontId="12" fillId="0" borderId="86" xfId="0" applyNumberFormat="1" applyFont="1" applyFill="1" applyBorder="1" applyAlignment="1">
      <alignment horizontal="center" vertical="center"/>
    </xf>
    <xf numFmtId="3" fontId="12" fillId="0" borderId="105" xfId="0" applyNumberFormat="1" applyFont="1" applyFill="1" applyBorder="1" applyAlignment="1">
      <alignment horizontal="right" vertical="center"/>
    </xf>
    <xf numFmtId="3" fontId="21" fillId="0" borderId="44" xfId="0" applyNumberFormat="1" applyFont="1" applyFill="1" applyBorder="1" applyAlignment="1">
      <alignment horizontal="right" vertical="center"/>
    </xf>
    <xf numFmtId="3" fontId="21" fillId="34" borderId="44" xfId="0" applyNumberFormat="1" applyFont="1" applyFill="1" applyBorder="1" applyAlignment="1">
      <alignment horizontal="right" vertical="center"/>
    </xf>
    <xf numFmtId="3" fontId="21" fillId="0" borderId="45" xfId="0" applyNumberFormat="1" applyFont="1" applyFill="1" applyBorder="1" applyAlignment="1">
      <alignment horizontal="right" vertical="center"/>
    </xf>
    <xf numFmtId="49" fontId="12" fillId="0" borderId="50" xfId="0" applyNumberFormat="1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3" fontId="21" fillId="0" borderId="96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14" fillId="33" borderId="29" xfId="52" applyFont="1" applyFill="1" applyBorder="1" applyAlignment="1">
      <alignment horizontal="center" vertical="center" wrapText="1"/>
      <protection/>
    </xf>
    <xf numFmtId="0" fontId="14" fillId="33" borderId="40" xfId="52" applyFont="1" applyFill="1" applyBorder="1" applyAlignment="1">
      <alignment horizontal="center" vertical="center" wrapText="1"/>
      <protection/>
    </xf>
    <xf numFmtId="0" fontId="25" fillId="33" borderId="75" xfId="52" applyFont="1" applyFill="1" applyBorder="1">
      <alignment/>
      <protection/>
    </xf>
    <xf numFmtId="3" fontId="18" fillId="0" borderId="75" xfId="52" applyNumberFormat="1" applyFont="1" applyBorder="1" applyAlignment="1">
      <alignment horizontal="right" vertical="center"/>
      <protection/>
    </xf>
    <xf numFmtId="3" fontId="18" fillId="36" borderId="75" xfId="52" applyNumberFormat="1" applyFont="1" applyFill="1" applyBorder="1" applyAlignment="1">
      <alignment horizontal="right" vertical="center"/>
      <protection/>
    </xf>
    <xf numFmtId="3" fontId="18" fillId="36" borderId="76" xfId="52" applyNumberFormat="1" applyFont="1" applyFill="1" applyBorder="1" applyAlignment="1">
      <alignment horizontal="right" vertical="center"/>
      <protection/>
    </xf>
    <xf numFmtId="0" fontId="19" fillId="33" borderId="77" xfId="52" applyFont="1" applyFill="1" applyBorder="1">
      <alignment/>
      <protection/>
    </xf>
    <xf numFmtId="3" fontId="18" fillId="0" borderId="77" xfId="52" applyNumberFormat="1" applyFont="1" applyBorder="1" applyAlignment="1">
      <alignment horizontal="right" vertical="center"/>
      <protection/>
    </xf>
    <xf numFmtId="3" fontId="18" fillId="36" borderId="77" xfId="52" applyNumberFormat="1" applyFont="1" applyFill="1" applyBorder="1" applyAlignment="1">
      <alignment horizontal="right" vertical="center"/>
      <protection/>
    </xf>
    <xf numFmtId="3" fontId="18" fillId="36" borderId="78" xfId="52" applyNumberFormat="1" applyFont="1" applyFill="1" applyBorder="1" applyAlignment="1">
      <alignment horizontal="right" vertical="center"/>
      <protection/>
    </xf>
    <xf numFmtId="0" fontId="19" fillId="33" borderId="106" xfId="52" applyFont="1" applyFill="1" applyBorder="1" applyAlignment="1">
      <alignment wrapText="1"/>
      <protection/>
    </xf>
    <xf numFmtId="3" fontId="18" fillId="0" borderId="106" xfId="52" applyNumberFormat="1" applyFont="1" applyBorder="1" applyAlignment="1">
      <alignment horizontal="right" vertical="center"/>
      <protection/>
    </xf>
    <xf numFmtId="3" fontId="18" fillId="36" borderId="106" xfId="52" applyNumberFormat="1" applyFont="1" applyFill="1" applyBorder="1" applyAlignment="1">
      <alignment horizontal="right" vertical="center"/>
      <protection/>
    </xf>
    <xf numFmtId="3" fontId="18" fillId="36" borderId="107" xfId="52" applyNumberFormat="1" applyFont="1" applyFill="1" applyBorder="1" applyAlignment="1">
      <alignment horizontal="right" vertical="center"/>
      <protection/>
    </xf>
    <xf numFmtId="0" fontId="25" fillId="33" borderId="108" xfId="52" applyFont="1" applyFill="1" applyBorder="1">
      <alignment/>
      <protection/>
    </xf>
    <xf numFmtId="3" fontId="18" fillId="0" borderId="108" xfId="52" applyNumberFormat="1" applyFont="1" applyBorder="1" applyAlignment="1">
      <alignment horizontal="right" vertical="center"/>
      <protection/>
    </xf>
    <xf numFmtId="3" fontId="18" fillId="36" borderId="108" xfId="52" applyNumberFormat="1" applyFont="1" applyFill="1" applyBorder="1" applyAlignment="1">
      <alignment horizontal="right" vertical="center"/>
      <protection/>
    </xf>
    <xf numFmtId="3" fontId="18" fillId="36" borderId="109" xfId="52" applyNumberFormat="1" applyFont="1" applyFill="1" applyBorder="1" applyAlignment="1">
      <alignment horizontal="right" vertical="center"/>
      <protection/>
    </xf>
    <xf numFmtId="49" fontId="19" fillId="33" borderId="79" xfId="52" applyNumberFormat="1" applyFont="1" applyFill="1" applyBorder="1" applyAlignment="1">
      <alignment horizontal="left" vertical="center" wrapText="1"/>
      <protection/>
    </xf>
    <xf numFmtId="3" fontId="18" fillId="0" borderId="79" xfId="52" applyNumberFormat="1" applyFont="1" applyBorder="1" applyAlignment="1">
      <alignment horizontal="right" vertical="center"/>
      <protection/>
    </xf>
    <xf numFmtId="3" fontId="18" fillId="36" borderId="79" xfId="52" applyNumberFormat="1" applyFont="1" applyFill="1" applyBorder="1" applyAlignment="1">
      <alignment horizontal="right" vertical="center"/>
      <protection/>
    </xf>
    <xf numFmtId="3" fontId="18" fillId="36" borderId="80" xfId="52" applyNumberFormat="1" applyFont="1" applyFill="1" applyBorder="1" applyAlignment="1">
      <alignment horizontal="right" vertical="center"/>
      <protection/>
    </xf>
    <xf numFmtId="3" fontId="14" fillId="35" borderId="75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8" fillId="0" borderId="110" xfId="0" applyNumberFormat="1" applyFont="1" applyFill="1" applyBorder="1" applyAlignment="1">
      <alignment horizontal="left" wrapText="1"/>
    </xf>
    <xf numFmtId="0" fontId="18" fillId="0" borderId="55" xfId="0" applyNumberFormat="1" applyFont="1" applyFill="1" applyBorder="1" applyAlignment="1">
      <alignment horizontal="left" wrapText="1"/>
    </xf>
    <xf numFmtId="0" fontId="18" fillId="0" borderId="18" xfId="0" applyNumberFormat="1" applyFont="1" applyFill="1" applyBorder="1" applyAlignment="1">
      <alignment horizontal="left" wrapText="1"/>
    </xf>
    <xf numFmtId="0" fontId="18" fillId="0" borderId="99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100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11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114" xfId="0" applyNumberFormat="1" applyFont="1" applyFill="1" applyBorder="1" applyAlignment="1">
      <alignment horizontal="left" wrapText="1"/>
    </xf>
    <xf numFmtId="0" fontId="17" fillId="0" borderId="115" xfId="0" applyFont="1" applyBorder="1" applyAlignment="1">
      <alignment/>
    </xf>
    <xf numFmtId="0" fontId="17" fillId="0" borderId="15" xfId="0" applyFont="1" applyBorder="1" applyAlignment="1">
      <alignment/>
    </xf>
    <xf numFmtId="49" fontId="18" fillId="33" borderId="24" xfId="0" applyNumberFormat="1" applyFont="1" applyFill="1" applyBorder="1" applyAlignment="1">
      <alignment horizontal="center" vertical="center" wrapText="1"/>
    </xf>
    <xf numFmtId="49" fontId="18" fillId="33" borderId="26" xfId="0" applyNumberFormat="1" applyFont="1" applyFill="1" applyBorder="1" applyAlignment="1">
      <alignment horizontal="center" vertical="center" wrapText="1"/>
    </xf>
    <xf numFmtId="0" fontId="18" fillId="0" borderId="56" xfId="0" applyNumberFormat="1" applyFont="1" applyFill="1" applyBorder="1" applyAlignment="1">
      <alignment horizontal="left" wrapText="1"/>
    </xf>
    <xf numFmtId="49" fontId="13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1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wrapText="1"/>
    </xf>
    <xf numFmtId="0" fontId="18" fillId="0" borderId="29" xfId="0" applyFont="1" applyBorder="1" applyAlignment="1">
      <alignment horizontal="left" vertical="center"/>
    </xf>
    <xf numFmtId="0" fontId="21" fillId="0" borderId="4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33" borderId="29" xfId="0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horizontal="center" vertical="center" wrapText="1"/>
    </xf>
    <xf numFmtId="49" fontId="18" fillId="33" borderId="53" xfId="0" applyNumberFormat="1" applyFont="1" applyFill="1" applyBorder="1" applyAlignment="1">
      <alignment horizontal="center" vertical="center" wrapText="1"/>
    </xf>
    <xf numFmtId="49" fontId="18" fillId="33" borderId="62" xfId="0" applyNumberFormat="1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center" wrapText="1"/>
    </xf>
    <xf numFmtId="49" fontId="18" fillId="33" borderId="117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18" xfId="0" applyNumberFormat="1" applyFont="1" applyBorder="1" applyAlignment="1">
      <alignment horizontal="left" vertical="center" wrapText="1"/>
    </xf>
    <xf numFmtId="49" fontId="18" fillId="0" borderId="119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1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17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95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95" xfId="0" applyNumberFormat="1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3" fontId="21" fillId="0" borderId="82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0" fontId="18" fillId="0" borderId="82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17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9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33" borderId="100" xfId="52" applyFont="1" applyFill="1" applyBorder="1" applyAlignment="1">
      <alignment horizontal="center" vertical="center"/>
      <protection/>
    </xf>
    <xf numFmtId="0" fontId="14" fillId="33" borderId="29" xfId="52" applyFont="1" applyFill="1" applyBorder="1" applyAlignment="1">
      <alignment horizontal="center" vertical="center"/>
      <protection/>
    </xf>
    <xf numFmtId="0" fontId="14" fillId="33" borderId="100" xfId="52" applyFont="1" applyFill="1" applyBorder="1" applyAlignment="1">
      <alignment horizontal="center" vertical="center" wrapText="1"/>
      <protection/>
    </xf>
    <xf numFmtId="0" fontId="14" fillId="33" borderId="29" xfId="52" applyFont="1" applyFill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/>
      <protection/>
    </xf>
    <xf numFmtId="0" fontId="12" fillId="0" borderId="30" xfId="52" applyFont="1" applyBorder="1" applyAlignment="1">
      <alignment horizontal="center" vertical="center"/>
      <protection/>
    </xf>
    <xf numFmtId="0" fontId="12" fillId="0" borderId="26" xfId="52" applyFont="1" applyBorder="1" applyAlignment="1">
      <alignment horizontal="center" vertical="center"/>
      <protection/>
    </xf>
    <xf numFmtId="0" fontId="14" fillId="33" borderId="33" xfId="52" applyFont="1" applyFill="1" applyBorder="1" applyAlignment="1">
      <alignment horizontal="center" vertical="center" wrapText="1"/>
      <protection/>
    </xf>
    <xf numFmtId="0" fontId="14" fillId="33" borderId="26" xfId="52" applyFont="1" applyFill="1" applyBorder="1" applyAlignment="1">
      <alignment horizontal="center" vertical="center" wrapText="1"/>
      <protection/>
    </xf>
    <xf numFmtId="0" fontId="14" fillId="33" borderId="114" xfId="52" applyFont="1" applyFill="1" applyBorder="1" applyAlignment="1">
      <alignment horizontal="center" vertical="center" wrapText="1"/>
      <protection/>
    </xf>
    <xf numFmtId="0" fontId="14" fillId="33" borderId="115" xfId="52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center" vertical="center" wrapText="1"/>
      <protection/>
    </xf>
    <xf numFmtId="49" fontId="12" fillId="0" borderId="120" xfId="52" applyNumberFormat="1" applyFont="1" applyBorder="1" applyAlignment="1">
      <alignment horizontal="center" vertical="center"/>
      <protection/>
    </xf>
    <xf numFmtId="49" fontId="12" fillId="0" borderId="10" xfId="52" applyNumberFormat="1" applyFont="1" applyBorder="1" applyAlignment="1">
      <alignment horizontal="center" vertical="center"/>
      <protection/>
    </xf>
    <xf numFmtId="49" fontId="12" fillId="0" borderId="121" xfId="52" applyNumberFormat="1" applyFont="1" applyBorder="1" applyAlignment="1">
      <alignment horizontal="center" vertical="center"/>
      <protection/>
    </xf>
    <xf numFmtId="49" fontId="12" fillId="0" borderId="11" xfId="52" applyNumberFormat="1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49" fontId="12" fillId="0" borderId="54" xfId="52" applyNumberFormat="1" applyFont="1" applyBorder="1" applyAlignment="1">
      <alignment horizontal="center" vertical="center"/>
      <protection/>
    </xf>
    <xf numFmtId="49" fontId="12" fillId="0" borderId="118" xfId="52" applyNumberFormat="1" applyFont="1" applyBorder="1" applyAlignment="1">
      <alignment horizontal="center" vertical="center"/>
      <protection/>
    </xf>
    <xf numFmtId="49" fontId="12" fillId="0" borderId="119" xfId="52" applyNumberFormat="1" applyFont="1" applyBorder="1" applyAlignment="1">
      <alignment horizontal="center" vertical="center"/>
      <protection/>
    </xf>
    <xf numFmtId="49" fontId="12" fillId="0" borderId="122" xfId="52" applyNumberFormat="1" applyFont="1" applyBorder="1" applyAlignment="1">
      <alignment horizontal="center" vertical="center"/>
      <protection/>
    </xf>
    <xf numFmtId="3" fontId="18" fillId="0" borderId="33" xfId="52" applyNumberFormat="1" applyFont="1" applyBorder="1" applyAlignment="1">
      <alignment horizontal="center" vertical="center" wrapText="1"/>
      <protection/>
    </xf>
    <xf numFmtId="0" fontId="12" fillId="0" borderId="30" xfId="52" applyFont="1" applyBorder="1" applyAlignment="1">
      <alignment horizontal="center" vertical="center" wrapText="1"/>
      <protection/>
    </xf>
    <xf numFmtId="0" fontId="12" fillId="0" borderId="84" xfId="52" applyFont="1" applyBorder="1" applyAlignment="1">
      <alignment horizontal="center" vertical="center" wrapText="1"/>
      <protection/>
    </xf>
    <xf numFmtId="3" fontId="18" fillId="0" borderId="43" xfId="52" applyNumberFormat="1" applyFont="1" applyBorder="1" applyAlignment="1">
      <alignment horizontal="center" vertical="center" wrapText="1"/>
      <protection/>
    </xf>
    <xf numFmtId="0" fontId="12" fillId="0" borderId="74" xfId="52" applyFont="1" applyBorder="1" applyAlignment="1">
      <alignment horizontal="center" vertical="center" wrapText="1"/>
      <protection/>
    </xf>
    <xf numFmtId="0" fontId="12" fillId="0" borderId="123" xfId="52" applyFont="1" applyBorder="1" applyAlignment="1">
      <alignment horizontal="center" vertical="center" wrapText="1"/>
      <protection/>
    </xf>
    <xf numFmtId="0" fontId="14" fillId="33" borderId="99" xfId="52" applyFont="1" applyFill="1" applyBorder="1" applyAlignment="1">
      <alignment horizontal="center" vertical="center"/>
      <protection/>
    </xf>
    <xf numFmtId="0" fontId="14" fillId="33" borderId="38" xfId="52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12" fillId="0" borderId="24" xfId="52" applyNumberFormat="1" applyFont="1" applyBorder="1" applyAlignment="1">
      <alignment horizontal="center" vertical="center" wrapText="1"/>
      <protection/>
    </xf>
    <xf numFmtId="49" fontId="12" fillId="0" borderId="30" xfId="52" applyNumberFormat="1" applyFont="1" applyBorder="1" applyAlignment="1">
      <alignment horizontal="center" vertical="center" wrapText="1"/>
      <protection/>
    </xf>
    <xf numFmtId="49" fontId="12" fillId="0" borderId="26" xfId="52" applyNumberFormat="1" applyFont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 wrapText="1"/>
      <protection/>
    </xf>
    <xf numFmtId="0" fontId="12" fillId="0" borderId="26" xfId="52" applyFont="1" applyBorder="1" applyAlignment="1">
      <alignment horizontal="center" vertical="center" wrapText="1"/>
      <protection/>
    </xf>
    <xf numFmtId="3" fontId="12" fillId="0" borderId="24" xfId="52" applyNumberFormat="1" applyFont="1" applyBorder="1" applyAlignment="1">
      <alignment horizontal="center" vertical="center" wrapText="1"/>
      <protection/>
    </xf>
    <xf numFmtId="3" fontId="12" fillId="0" borderId="30" xfId="52" applyNumberFormat="1" applyFont="1" applyBorder="1" applyAlignment="1">
      <alignment horizontal="center" vertical="center" wrapText="1"/>
      <protection/>
    </xf>
    <xf numFmtId="3" fontId="12" fillId="0" borderId="26" xfId="52" applyNumberFormat="1" applyFont="1" applyBorder="1" applyAlignment="1">
      <alignment horizontal="center" vertical="center" wrapText="1"/>
      <protection/>
    </xf>
    <xf numFmtId="3" fontId="12" fillId="0" borderId="84" xfId="52" applyNumberFormat="1" applyFont="1" applyBorder="1" applyAlignment="1">
      <alignment horizontal="center" vertical="center" wrapText="1"/>
      <protection/>
    </xf>
    <xf numFmtId="49" fontId="12" fillId="0" borderId="84" xfId="52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2" fillId="0" borderId="73" xfId="52" applyFont="1" applyBorder="1" applyAlignment="1">
      <alignment horizontal="center" vertical="center"/>
      <protection/>
    </xf>
    <xf numFmtId="0" fontId="12" fillId="0" borderId="81" xfId="52" applyFont="1" applyBorder="1" applyAlignment="1">
      <alignment horizontal="center" vertical="center"/>
      <protection/>
    </xf>
    <xf numFmtId="0" fontId="12" fillId="0" borderId="84" xfId="52" applyFont="1" applyBorder="1" applyAlignment="1">
      <alignment horizontal="center" vertical="center"/>
      <protection/>
    </xf>
    <xf numFmtId="0" fontId="12" fillId="0" borderId="39" xfId="52" applyFont="1" applyBorder="1" applyAlignment="1">
      <alignment horizontal="center" vertical="center"/>
      <protection/>
    </xf>
    <xf numFmtId="0" fontId="12" fillId="0" borderId="36" xfId="52" applyFont="1" applyBorder="1" applyAlignment="1">
      <alignment horizontal="center" vertical="center"/>
      <protection/>
    </xf>
    <xf numFmtId="0" fontId="12" fillId="0" borderId="8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 wrapText="1"/>
    </xf>
    <xf numFmtId="0" fontId="12" fillId="0" borderId="84" xfId="0" applyFont="1" applyFill="1" applyBorder="1" applyAlignment="1">
      <alignment vertical="center" wrapText="1"/>
    </xf>
    <xf numFmtId="3" fontId="12" fillId="0" borderId="124" xfId="0" applyNumberFormat="1" applyFont="1" applyFill="1" applyBorder="1" applyAlignment="1">
      <alignment vertical="center"/>
    </xf>
    <xf numFmtId="3" fontId="12" fillId="0" borderId="85" xfId="0" applyNumberFormat="1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49" fontId="12" fillId="0" borderId="12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2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118" xfId="0" applyNumberFormat="1" applyFont="1" applyBorder="1" applyAlignment="1">
      <alignment horizontal="center" vertical="center"/>
    </xf>
    <xf numFmtId="49" fontId="12" fillId="0" borderId="119" xfId="0" applyNumberFormat="1" applyFont="1" applyBorder="1" applyAlignment="1">
      <alignment horizontal="center" vertical="center"/>
    </xf>
    <xf numFmtId="49" fontId="12" fillId="0" borderId="122" xfId="0" applyNumberFormat="1" applyFont="1" applyBorder="1" applyAlignment="1">
      <alignment horizontal="center" vertical="center"/>
    </xf>
    <xf numFmtId="0" fontId="14" fillId="33" borderId="114" xfId="0" applyFont="1" applyFill="1" applyBorder="1" applyAlignment="1">
      <alignment horizontal="center" vertical="center" wrapText="1"/>
    </xf>
    <xf numFmtId="0" fontId="14" fillId="33" borderId="1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33" borderId="99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10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0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/>
    </xf>
    <xf numFmtId="3" fontId="15" fillId="0" borderId="37" xfId="0" applyNumberFormat="1" applyFont="1" applyBorder="1" applyAlignment="1">
      <alignment horizontal="center"/>
    </xf>
    <xf numFmtId="3" fontId="12" fillId="0" borderId="1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/>
    </xf>
    <xf numFmtId="3" fontId="15" fillId="0" borderId="83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4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95" xfId="0" applyFont="1" applyBorder="1" applyAlignment="1">
      <alignment horizontal="center"/>
    </xf>
    <xf numFmtId="3" fontId="16" fillId="0" borderId="41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15" fillId="0" borderId="12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8" xfId="0" applyFont="1" applyBorder="1" applyAlignment="1">
      <alignment/>
    </xf>
    <xf numFmtId="0" fontId="16" fillId="0" borderId="41" xfId="0" applyFont="1" applyBorder="1" applyAlignment="1">
      <alignment horizontal="left" vertical="center"/>
    </xf>
    <xf numFmtId="0" fontId="12" fillId="0" borderId="123" xfId="0" applyFont="1" applyBorder="1" applyAlignment="1">
      <alignment horizontal="left" vertical="center"/>
    </xf>
    <xf numFmtId="3" fontId="16" fillId="0" borderId="20" xfId="0" applyNumberFormat="1" applyFont="1" applyBorder="1" applyAlignment="1">
      <alignment/>
    </xf>
    <xf numFmtId="0" fontId="12" fillId="0" borderId="62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0" fontId="12" fillId="0" borderId="84" xfId="0" applyFont="1" applyBorder="1" applyAlignment="1">
      <alignment/>
    </xf>
    <xf numFmtId="49" fontId="16" fillId="0" borderId="2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30" fillId="0" borderId="126" xfId="0" applyNumberFormat="1" applyFont="1" applyBorder="1" applyAlignment="1">
      <alignment horizontal="center" vertical="center"/>
    </xf>
    <xf numFmtId="49" fontId="21" fillId="0" borderId="127" xfId="0" applyNumberFormat="1" applyFont="1" applyBorder="1" applyAlignment="1">
      <alignment horizontal="center" vertical="center"/>
    </xf>
    <xf numFmtId="49" fontId="21" fillId="0" borderId="128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2" sqref="E2:E4"/>
    </sheetView>
  </sheetViews>
  <sheetFormatPr defaultColWidth="9.00390625" defaultRowHeight="12.75"/>
  <cols>
    <col min="2" max="2" width="74.625" style="0" customWidth="1"/>
    <col min="3" max="3" width="12.125" style="0" customWidth="1"/>
    <col min="4" max="4" width="12.375" style="0" customWidth="1"/>
    <col min="5" max="5" width="13.75390625" style="0" customWidth="1"/>
    <col min="6" max="6" width="12.625" style="0" customWidth="1"/>
    <col min="8" max="8" width="9.25390625" style="0" bestFit="1" customWidth="1"/>
  </cols>
  <sheetData>
    <row r="1" spans="1:6" ht="15">
      <c r="A1" s="10"/>
      <c r="B1" s="10"/>
      <c r="C1" s="10"/>
      <c r="D1" s="10"/>
      <c r="E1" s="38" t="s">
        <v>20</v>
      </c>
      <c r="F1" s="10"/>
    </row>
    <row r="2" spans="1:6" ht="15">
      <c r="A2" s="10"/>
      <c r="B2" s="10"/>
      <c r="C2" s="10"/>
      <c r="D2" s="10"/>
      <c r="E2" s="38" t="s">
        <v>355</v>
      </c>
      <c r="F2" s="10"/>
    </row>
    <row r="3" spans="1:6" ht="15">
      <c r="A3" s="10"/>
      <c r="C3" s="10"/>
      <c r="D3" s="10"/>
      <c r="E3" s="38" t="s">
        <v>21</v>
      </c>
      <c r="F3" s="10"/>
    </row>
    <row r="4" spans="1:6" ht="15">
      <c r="A4" s="10"/>
      <c r="B4" s="10"/>
      <c r="C4" s="10"/>
      <c r="D4" s="10"/>
      <c r="E4" s="39" t="s">
        <v>356</v>
      </c>
      <c r="F4" s="10"/>
    </row>
    <row r="5" spans="1:6" ht="12.75">
      <c r="A5" s="10"/>
      <c r="B5" s="10"/>
      <c r="C5" s="10"/>
      <c r="D5" s="10"/>
      <c r="E5" s="11"/>
      <c r="F5" s="10"/>
    </row>
    <row r="6" spans="1:6" ht="16.5">
      <c r="A6" s="492" t="s">
        <v>256</v>
      </c>
      <c r="B6" s="493"/>
      <c r="C6" s="493"/>
      <c r="D6" s="493"/>
      <c r="E6" s="493"/>
      <c r="F6" s="493"/>
    </row>
    <row r="7" spans="1:6" ht="16.5">
      <c r="A7" s="492" t="s">
        <v>297</v>
      </c>
      <c r="B7" s="493"/>
      <c r="C7" s="493"/>
      <c r="D7" s="493"/>
      <c r="E7" s="493"/>
      <c r="F7" s="493"/>
    </row>
    <row r="8" spans="1:6" ht="18" customHeight="1" thickBot="1">
      <c r="A8" s="10"/>
      <c r="B8" s="10"/>
      <c r="C8" s="10"/>
      <c r="D8" s="10"/>
      <c r="E8" s="10"/>
      <c r="F8" s="10"/>
    </row>
    <row r="9" spans="1:6" ht="17.25" thickBot="1">
      <c r="A9" s="496" t="s">
        <v>0</v>
      </c>
      <c r="B9" s="496" t="s">
        <v>1</v>
      </c>
      <c r="C9" s="494" t="s">
        <v>2</v>
      </c>
      <c r="D9" s="495"/>
      <c r="E9" s="494" t="s">
        <v>3</v>
      </c>
      <c r="F9" s="495"/>
    </row>
    <row r="10" spans="1:6" ht="50.25" thickBot="1">
      <c r="A10" s="497"/>
      <c r="B10" s="497"/>
      <c r="C10" s="40" t="s">
        <v>4</v>
      </c>
      <c r="D10" s="41" t="s">
        <v>16</v>
      </c>
      <c r="E10" s="40" t="s">
        <v>4</v>
      </c>
      <c r="F10" s="41" t="s">
        <v>16</v>
      </c>
    </row>
    <row r="11" spans="1:6" ht="15">
      <c r="A11" s="49" t="s">
        <v>22</v>
      </c>
      <c r="B11" s="50" t="s">
        <v>5</v>
      </c>
      <c r="C11" s="42">
        <v>74000</v>
      </c>
      <c r="D11" s="43">
        <v>74000</v>
      </c>
      <c r="E11" s="44">
        <v>84000</v>
      </c>
      <c r="F11" s="43">
        <v>74000</v>
      </c>
    </row>
    <row r="12" spans="1:6" ht="15">
      <c r="A12" s="51" t="s">
        <v>23</v>
      </c>
      <c r="B12" s="52" t="s">
        <v>6</v>
      </c>
      <c r="C12" s="45">
        <v>19500</v>
      </c>
      <c r="D12" s="46">
        <v>0</v>
      </c>
      <c r="E12" s="47">
        <v>19500</v>
      </c>
      <c r="F12" s="46">
        <v>0</v>
      </c>
    </row>
    <row r="13" spans="1:6" ht="15">
      <c r="A13" s="53">
        <v>600</v>
      </c>
      <c r="B13" s="52" t="s">
        <v>7</v>
      </c>
      <c r="C13" s="45">
        <v>16200</v>
      </c>
      <c r="D13" s="46">
        <v>0</v>
      </c>
      <c r="E13" s="47">
        <v>2298440</v>
      </c>
      <c r="F13" s="46">
        <v>0</v>
      </c>
    </row>
    <row r="14" spans="1:6" ht="15">
      <c r="A14" s="53">
        <v>630</v>
      </c>
      <c r="B14" s="52" t="s">
        <v>19</v>
      </c>
      <c r="C14" s="45">
        <v>0</v>
      </c>
      <c r="D14" s="46">
        <v>0</v>
      </c>
      <c r="E14" s="47">
        <v>20000</v>
      </c>
      <c r="F14" s="46">
        <v>0</v>
      </c>
    </row>
    <row r="15" spans="1:6" ht="15">
      <c r="A15" s="53">
        <v>700</v>
      </c>
      <c r="B15" s="52" t="s">
        <v>8</v>
      </c>
      <c r="C15" s="45">
        <v>510000</v>
      </c>
      <c r="D15" s="46">
        <v>10000</v>
      </c>
      <c r="E15" s="47">
        <v>50000</v>
      </c>
      <c r="F15" s="46">
        <v>10000</v>
      </c>
    </row>
    <row r="16" spans="1:6" ht="15">
      <c r="A16" s="53">
        <v>710</v>
      </c>
      <c r="B16" s="52" t="s">
        <v>9</v>
      </c>
      <c r="C16" s="45">
        <v>333000</v>
      </c>
      <c r="D16" s="46">
        <v>333000</v>
      </c>
      <c r="E16" s="47">
        <v>426500</v>
      </c>
      <c r="F16" s="46">
        <v>333000</v>
      </c>
    </row>
    <row r="17" spans="1:6" ht="15">
      <c r="A17" s="53">
        <v>750</v>
      </c>
      <c r="B17" s="52" t="s">
        <v>27</v>
      </c>
      <c r="C17" s="45">
        <v>345000</v>
      </c>
      <c r="D17" s="46">
        <v>124200</v>
      </c>
      <c r="E17" s="47">
        <v>4956510</v>
      </c>
      <c r="F17" s="46">
        <v>124200</v>
      </c>
    </row>
    <row r="18" spans="1:6" ht="15">
      <c r="A18" s="53">
        <v>754</v>
      </c>
      <c r="B18" s="52" t="s">
        <v>10</v>
      </c>
      <c r="C18" s="45">
        <v>2894020</v>
      </c>
      <c r="D18" s="46">
        <v>2894000</v>
      </c>
      <c r="E18" s="47">
        <v>2964000</v>
      </c>
      <c r="F18" s="46">
        <v>2894000</v>
      </c>
    </row>
    <row r="19" spans="1:6" ht="45">
      <c r="A19" s="53">
        <v>756</v>
      </c>
      <c r="B19" s="54" t="s">
        <v>24</v>
      </c>
      <c r="C19" s="45">
        <v>4224828</v>
      </c>
      <c r="D19" s="46">
        <v>0</v>
      </c>
      <c r="E19" s="47">
        <v>0</v>
      </c>
      <c r="F19" s="46">
        <v>0</v>
      </c>
    </row>
    <row r="20" spans="1:6" ht="15">
      <c r="A20" s="53">
        <v>757</v>
      </c>
      <c r="B20" s="52" t="s">
        <v>11</v>
      </c>
      <c r="C20" s="45">
        <v>0</v>
      </c>
      <c r="D20" s="46">
        <v>0</v>
      </c>
      <c r="E20" s="47">
        <v>841382</v>
      </c>
      <c r="F20" s="46">
        <v>0</v>
      </c>
    </row>
    <row r="21" spans="1:6" ht="15">
      <c r="A21" s="53">
        <v>758</v>
      </c>
      <c r="B21" s="52" t="s">
        <v>12</v>
      </c>
      <c r="C21" s="45">
        <v>19430691</v>
      </c>
      <c r="D21" s="46">
        <v>0</v>
      </c>
      <c r="E21" s="47">
        <v>267225</v>
      </c>
      <c r="F21" s="46">
        <v>0</v>
      </c>
    </row>
    <row r="22" spans="1:6" ht="15">
      <c r="A22" s="53">
        <v>801</v>
      </c>
      <c r="B22" s="52" t="s">
        <v>250</v>
      </c>
      <c r="C22" s="45">
        <v>135000</v>
      </c>
      <c r="D22" s="46">
        <v>0</v>
      </c>
      <c r="E22" s="47">
        <v>9724787</v>
      </c>
      <c r="F22" s="46">
        <v>0</v>
      </c>
    </row>
    <row r="23" spans="1:6" ht="15">
      <c r="A23" s="53">
        <v>851</v>
      </c>
      <c r="B23" s="52" t="s">
        <v>13</v>
      </c>
      <c r="C23" s="45">
        <v>1737000</v>
      </c>
      <c r="D23" s="48">
        <v>1737000</v>
      </c>
      <c r="E23" s="47">
        <v>1937000</v>
      </c>
      <c r="F23" s="48">
        <v>1737000</v>
      </c>
    </row>
    <row r="24" spans="1:6" ht="15">
      <c r="A24" s="53">
        <v>852</v>
      </c>
      <c r="B24" s="52" t="s">
        <v>17</v>
      </c>
      <c r="C24" s="45">
        <v>2884160</v>
      </c>
      <c r="D24" s="48">
        <v>7000</v>
      </c>
      <c r="E24" s="47">
        <v>5879172</v>
      </c>
      <c r="F24" s="48">
        <v>7000</v>
      </c>
    </row>
    <row r="25" spans="1:6" ht="15">
      <c r="A25" s="53">
        <v>853</v>
      </c>
      <c r="B25" s="52" t="s">
        <v>18</v>
      </c>
      <c r="C25" s="45">
        <v>626257</v>
      </c>
      <c r="D25" s="46">
        <v>52000</v>
      </c>
      <c r="E25" s="47">
        <v>1371407</v>
      </c>
      <c r="F25" s="46">
        <v>52000</v>
      </c>
    </row>
    <row r="26" spans="1:6" ht="15">
      <c r="A26" s="55">
        <v>854</v>
      </c>
      <c r="B26" s="56" t="s">
        <v>14</v>
      </c>
      <c r="C26" s="45">
        <v>396100</v>
      </c>
      <c r="D26" s="46">
        <v>0</v>
      </c>
      <c r="E26" s="47">
        <v>2646593</v>
      </c>
      <c r="F26" s="46">
        <v>0</v>
      </c>
    </row>
    <row r="27" spans="1:6" ht="15">
      <c r="A27" s="55">
        <v>921</v>
      </c>
      <c r="B27" s="56" t="s">
        <v>25</v>
      </c>
      <c r="C27" s="45">
        <v>0</v>
      </c>
      <c r="D27" s="46">
        <v>0</v>
      </c>
      <c r="E27" s="47">
        <v>44240</v>
      </c>
      <c r="F27" s="46">
        <v>0</v>
      </c>
    </row>
    <row r="28" spans="1:6" ht="15.75" thickBot="1">
      <c r="A28" s="55">
        <v>926</v>
      </c>
      <c r="B28" s="56" t="s">
        <v>26</v>
      </c>
      <c r="C28" s="45">
        <v>0</v>
      </c>
      <c r="D28" s="46">
        <v>0</v>
      </c>
      <c r="E28" s="47">
        <v>95000</v>
      </c>
      <c r="F28" s="46">
        <v>0</v>
      </c>
    </row>
    <row r="29" spans="1:6" ht="17.25" thickBot="1">
      <c r="A29" s="57"/>
      <c r="B29" s="58" t="s">
        <v>15</v>
      </c>
      <c r="C29" s="59">
        <f>SUM(C11:C28)</f>
        <v>33625756</v>
      </c>
      <c r="D29" s="59">
        <f>SUM(D11:D28)</f>
        <v>5231200</v>
      </c>
      <c r="E29" s="59">
        <f>SUM(E11:E28)</f>
        <v>33625756</v>
      </c>
      <c r="F29" s="60">
        <f>SUM(F11:F28)</f>
        <v>5231200</v>
      </c>
    </row>
    <row r="30" spans="1:6" ht="15">
      <c r="A30" s="13"/>
      <c r="B30" s="36" t="s">
        <v>282</v>
      </c>
      <c r="C30" s="37">
        <f>C29-E29</f>
        <v>0</v>
      </c>
      <c r="D30" s="14"/>
      <c r="E30" s="14"/>
      <c r="F30" s="15"/>
    </row>
    <row r="31" spans="1:6" ht="15">
      <c r="A31" s="8"/>
      <c r="B31" s="9"/>
      <c r="C31" s="6"/>
      <c r="D31" s="6"/>
      <c r="E31" s="6"/>
      <c r="F31" s="6"/>
    </row>
    <row r="32" spans="1:6" ht="15">
      <c r="A32" s="8"/>
      <c r="B32" s="9"/>
      <c r="C32" s="6"/>
      <c r="D32" s="6"/>
      <c r="E32" s="6"/>
      <c r="F32" s="6"/>
    </row>
    <row r="33" spans="1:6" ht="15">
      <c r="A33" s="8"/>
      <c r="B33" s="9"/>
      <c r="C33" s="6"/>
      <c r="D33" s="6"/>
      <c r="E33" s="6"/>
      <c r="F33" s="6"/>
    </row>
    <row r="34" spans="1:6" ht="15">
      <c r="A34" s="8"/>
      <c r="B34" s="9"/>
      <c r="C34" s="6"/>
      <c r="D34" s="6"/>
      <c r="E34" s="6"/>
      <c r="F34" s="6"/>
    </row>
    <row r="35" spans="1:6" ht="14.25">
      <c r="A35" s="3"/>
      <c r="B35" s="6"/>
      <c r="C35" s="6"/>
      <c r="D35" s="6"/>
      <c r="E35" s="6"/>
      <c r="F35" s="6"/>
    </row>
    <row r="36" spans="1:6" ht="14.25">
      <c r="A36" s="3"/>
      <c r="B36" s="6"/>
      <c r="C36" s="6"/>
      <c r="D36" s="6"/>
      <c r="E36" s="6"/>
      <c r="F36" s="6"/>
    </row>
    <row r="37" spans="1:6" ht="14.25">
      <c r="A37" s="3"/>
      <c r="B37" s="5"/>
      <c r="C37" s="6"/>
      <c r="D37" s="6"/>
      <c r="E37" s="6"/>
      <c r="F37" s="6"/>
    </row>
    <row r="38" spans="1:6" ht="14.25">
      <c r="A38" s="3"/>
      <c r="B38" s="5"/>
      <c r="C38" s="6"/>
      <c r="D38" s="6"/>
      <c r="E38" s="6"/>
      <c r="F38" s="6"/>
    </row>
    <row r="39" spans="1:6" ht="14.25">
      <c r="A39" s="3"/>
      <c r="B39" s="5"/>
      <c r="C39" s="6"/>
      <c r="D39" s="6"/>
      <c r="E39" s="6"/>
      <c r="F39" s="6"/>
    </row>
    <row r="40" spans="1:6" ht="14.25">
      <c r="A40" s="3"/>
      <c r="B40" s="5"/>
      <c r="C40" s="6"/>
      <c r="D40" s="6"/>
      <c r="E40" s="6"/>
      <c r="F40" s="6"/>
    </row>
    <row r="41" spans="1:6" ht="14.25">
      <c r="A41" s="3"/>
      <c r="B41" s="5"/>
      <c r="C41" s="6"/>
      <c r="D41" s="6"/>
      <c r="E41" s="6"/>
      <c r="F41" s="6"/>
    </row>
    <row r="42" spans="1:6" ht="14.25">
      <c r="A42" s="3"/>
      <c r="B42" s="12"/>
      <c r="C42" s="6"/>
      <c r="D42" s="6"/>
      <c r="E42" s="6"/>
      <c r="F42" s="6"/>
    </row>
    <row r="43" spans="1:6" ht="14.25">
      <c r="A43" s="3"/>
      <c r="B43" s="12"/>
      <c r="C43" s="6"/>
      <c r="D43" s="6"/>
      <c r="E43" s="6"/>
      <c r="F43" s="6"/>
    </row>
    <row r="44" spans="1:6" ht="14.25">
      <c r="A44" s="3"/>
      <c r="B44" s="5"/>
      <c r="C44" s="6"/>
      <c r="D44" s="6"/>
      <c r="E44" s="6"/>
      <c r="F44" s="6"/>
    </row>
    <row r="45" spans="1:6" ht="14.25">
      <c r="A45" s="3"/>
      <c r="B45" s="5"/>
      <c r="C45" s="6"/>
      <c r="D45" s="6"/>
      <c r="E45" s="6"/>
      <c r="F45" s="6"/>
    </row>
    <row r="46" spans="1:6" ht="14.25">
      <c r="A46" s="3"/>
      <c r="B46" s="5"/>
      <c r="C46" s="6"/>
      <c r="D46" s="6"/>
      <c r="E46" s="6"/>
      <c r="F46" s="6"/>
    </row>
    <row r="47" spans="1:6" ht="14.25">
      <c r="A47" s="3"/>
      <c r="B47" s="5"/>
      <c r="C47" s="6"/>
      <c r="D47" s="6"/>
      <c r="E47" s="6"/>
      <c r="F47" s="6"/>
    </row>
    <row r="48" spans="1:6" ht="14.25">
      <c r="A48" s="3"/>
      <c r="B48" s="5"/>
      <c r="C48" s="6"/>
      <c r="D48" s="6"/>
      <c r="E48" s="6"/>
      <c r="F48" s="6"/>
    </row>
    <row r="49" spans="1:6" ht="14.25">
      <c r="A49" s="3"/>
      <c r="B49" s="5"/>
      <c r="C49" s="6"/>
      <c r="D49" s="6"/>
      <c r="E49" s="6"/>
      <c r="F49" s="6"/>
    </row>
    <row r="50" spans="1:6" ht="15">
      <c r="A50" s="3"/>
      <c r="B50" s="5"/>
      <c r="C50" s="7"/>
      <c r="D50" s="6"/>
      <c r="E50" s="6"/>
      <c r="F50" s="6"/>
    </row>
    <row r="51" spans="1:6" ht="15">
      <c r="A51" s="5"/>
      <c r="B51" s="4"/>
      <c r="C51" s="7"/>
      <c r="D51" s="7"/>
      <c r="E51" s="7"/>
      <c r="F51" s="7"/>
    </row>
    <row r="52" spans="1:6" ht="12.75">
      <c r="A52" s="1"/>
      <c r="B52" s="1"/>
      <c r="C52" s="2"/>
      <c r="D52" s="2"/>
      <c r="E52" s="2"/>
      <c r="F52" s="2"/>
    </row>
  </sheetData>
  <sheetProtection/>
  <mergeCells count="6">
    <mergeCell ref="A6:F6"/>
    <mergeCell ref="A7:F7"/>
    <mergeCell ref="E9:F9"/>
    <mergeCell ref="A9:A10"/>
    <mergeCell ref="B9:B10"/>
    <mergeCell ref="C9:D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9.25390625" style="0" bestFit="1" customWidth="1"/>
    <col min="3" max="3" width="45.75390625" style="0" bestFit="1" customWidth="1"/>
    <col min="4" max="4" width="13.125" style="0" customWidth="1"/>
    <col min="5" max="5" width="11.00390625" style="0" bestFit="1" customWidth="1"/>
    <col min="6" max="6" width="12.75390625" style="0" customWidth="1"/>
    <col min="7" max="7" width="48.00390625" style="0" bestFit="1" customWidth="1"/>
    <col min="8" max="8" width="9.375" style="0" bestFit="1" customWidth="1"/>
    <col min="9" max="9" width="6.75390625" style="0" customWidth="1"/>
  </cols>
  <sheetData>
    <row r="1" spans="1:8" ht="15">
      <c r="A1" s="110"/>
      <c r="B1" s="110"/>
      <c r="C1" s="110"/>
      <c r="D1" s="110"/>
      <c r="E1" s="110"/>
      <c r="F1" s="110"/>
      <c r="G1" s="323" t="s">
        <v>222</v>
      </c>
      <c r="H1" s="110"/>
    </row>
    <row r="2" spans="1:8" ht="15">
      <c r="A2" s="110"/>
      <c r="B2" s="110"/>
      <c r="C2" s="110"/>
      <c r="D2" s="110"/>
      <c r="E2" s="110"/>
      <c r="F2" s="110"/>
      <c r="G2" s="324" t="s">
        <v>355</v>
      </c>
      <c r="H2" s="110"/>
    </row>
    <row r="3" spans="1:8" ht="15">
      <c r="A3" s="110"/>
      <c r="B3" s="110"/>
      <c r="C3" s="110"/>
      <c r="D3" s="110"/>
      <c r="E3" s="110"/>
      <c r="F3" s="110"/>
      <c r="G3" s="324" t="s">
        <v>21</v>
      </c>
      <c r="H3" s="110"/>
    </row>
    <row r="4" spans="1:8" ht="15">
      <c r="A4" s="110"/>
      <c r="B4" s="110"/>
      <c r="C4" s="110"/>
      <c r="D4" s="110"/>
      <c r="E4" s="110"/>
      <c r="F4" s="110"/>
      <c r="G4" s="325" t="s">
        <v>356</v>
      </c>
      <c r="H4" s="110"/>
    </row>
    <row r="5" spans="1:8" ht="15">
      <c r="A5" s="110"/>
      <c r="B5" s="110"/>
      <c r="C5" s="110"/>
      <c r="D5" s="110"/>
      <c r="E5" s="110"/>
      <c r="F5" s="110"/>
      <c r="G5" s="110"/>
      <c r="H5" s="110"/>
    </row>
    <row r="6" spans="1:8" ht="12.75" customHeight="1">
      <c r="A6" s="543" t="s">
        <v>254</v>
      </c>
      <c r="B6" s="529"/>
      <c r="C6" s="529"/>
      <c r="D6" s="529"/>
      <c r="E6" s="529"/>
      <c r="F6" s="529"/>
      <c r="G6" s="529"/>
      <c r="H6" s="529"/>
    </row>
    <row r="7" spans="1:8" ht="15.75" customHeight="1">
      <c r="A7" s="543" t="s">
        <v>255</v>
      </c>
      <c r="B7" s="529"/>
      <c r="C7" s="529"/>
      <c r="D7" s="529"/>
      <c r="E7" s="529"/>
      <c r="F7" s="529"/>
      <c r="G7" s="529"/>
      <c r="H7" s="529"/>
    </row>
    <row r="8" spans="1:8" ht="15.75" customHeight="1">
      <c r="A8" s="543" t="s">
        <v>323</v>
      </c>
      <c r="B8" s="529"/>
      <c r="C8" s="529"/>
      <c r="D8" s="529"/>
      <c r="E8" s="529"/>
      <c r="F8" s="529"/>
      <c r="G8" s="529"/>
      <c r="H8" s="529"/>
    </row>
    <row r="9" spans="1:8" ht="15.75" customHeight="1">
      <c r="A9" s="307"/>
      <c r="B9" s="306"/>
      <c r="C9" s="306"/>
      <c r="D9" s="306"/>
      <c r="E9" s="306"/>
      <c r="F9" s="306"/>
      <c r="G9" s="306"/>
      <c r="H9" s="306"/>
    </row>
    <row r="10" spans="1:8" ht="15.75" customHeight="1">
      <c r="A10" s="307"/>
      <c r="B10" s="306"/>
      <c r="C10" s="306"/>
      <c r="D10" s="306"/>
      <c r="E10" s="306"/>
      <c r="F10" s="306"/>
      <c r="G10" s="306"/>
      <c r="H10" s="306"/>
    </row>
    <row r="11" spans="1:8" ht="18" customHeight="1">
      <c r="A11" s="23"/>
      <c r="B11" s="23"/>
      <c r="C11" s="23"/>
      <c r="D11" s="23"/>
      <c r="E11" s="23"/>
      <c r="F11" s="23"/>
      <c r="G11" s="23"/>
      <c r="H11" s="23"/>
    </row>
    <row r="12" spans="1:8" ht="16.5">
      <c r="A12" s="326" t="s">
        <v>208</v>
      </c>
      <c r="B12" s="326"/>
      <c r="C12" s="326"/>
      <c r="D12" s="110"/>
      <c r="E12" s="110"/>
      <c r="F12" s="110"/>
      <c r="G12" s="110"/>
      <c r="H12" s="110"/>
    </row>
    <row r="13" spans="1:8" ht="16.5">
      <c r="A13" s="327" t="s">
        <v>209</v>
      </c>
      <c r="B13" s="327"/>
      <c r="C13" s="327"/>
      <c r="D13" s="327"/>
      <c r="E13" s="303"/>
      <c r="F13" s="303"/>
      <c r="G13" s="303"/>
      <c r="H13" s="303"/>
    </row>
    <row r="14" spans="1:8" ht="15.75" thickBot="1">
      <c r="A14" s="328"/>
      <c r="B14" s="328"/>
      <c r="C14" s="328"/>
      <c r="D14" s="328"/>
      <c r="E14" s="110"/>
      <c r="F14" s="110"/>
      <c r="G14" s="110"/>
      <c r="H14" s="211" t="s">
        <v>32</v>
      </c>
    </row>
    <row r="15" spans="1:9" ht="15.75" thickBot="1">
      <c r="A15" s="658" t="s">
        <v>210</v>
      </c>
      <c r="B15" s="659"/>
      <c r="C15" s="659"/>
      <c r="D15" s="660"/>
      <c r="E15" s="658" t="s">
        <v>211</v>
      </c>
      <c r="F15" s="659"/>
      <c r="G15" s="659"/>
      <c r="H15" s="661"/>
      <c r="I15" s="30"/>
    </row>
    <row r="16" spans="1:8" ht="15.75" thickBot="1">
      <c r="A16" s="331" t="s">
        <v>33</v>
      </c>
      <c r="B16" s="332" t="s">
        <v>212</v>
      </c>
      <c r="C16" s="333" t="s">
        <v>213</v>
      </c>
      <c r="D16" s="334" t="s">
        <v>214</v>
      </c>
      <c r="E16" s="329" t="s">
        <v>33</v>
      </c>
      <c r="F16" s="335" t="s">
        <v>34</v>
      </c>
      <c r="G16" s="336" t="s">
        <v>213</v>
      </c>
      <c r="H16" s="330" t="s">
        <v>214</v>
      </c>
    </row>
    <row r="17" spans="1:8" ht="15.75" thickBot="1">
      <c r="A17" s="337">
        <v>710</v>
      </c>
      <c r="B17" s="338"/>
      <c r="C17" s="339" t="s">
        <v>9</v>
      </c>
      <c r="D17" s="340">
        <f>D18+D19</f>
        <v>468000</v>
      </c>
      <c r="E17" s="337">
        <v>710</v>
      </c>
      <c r="F17" s="338"/>
      <c r="G17" s="339" t="s">
        <v>9</v>
      </c>
      <c r="H17" s="341">
        <f>H18</f>
        <v>468000</v>
      </c>
    </row>
    <row r="18" spans="1:9" ht="15.75" thickTop="1">
      <c r="A18" s="342"/>
      <c r="B18" s="343" t="s">
        <v>67</v>
      </c>
      <c r="C18" s="344" t="s">
        <v>68</v>
      </c>
      <c r="D18" s="345">
        <v>376000</v>
      </c>
      <c r="E18" s="346"/>
      <c r="F18" s="666">
        <v>71012</v>
      </c>
      <c r="G18" s="668" t="s">
        <v>147</v>
      </c>
      <c r="H18" s="670">
        <v>468000</v>
      </c>
      <c r="I18" s="30"/>
    </row>
    <row r="19" spans="1:9" s="18" customFormat="1" ht="15.75" customHeight="1" thickBot="1">
      <c r="A19" s="348"/>
      <c r="B19" s="349">
        <v>2650</v>
      </c>
      <c r="C19" s="350" t="s">
        <v>215</v>
      </c>
      <c r="D19" s="351">
        <v>92000</v>
      </c>
      <c r="E19" s="346"/>
      <c r="F19" s="667"/>
      <c r="G19" s="669"/>
      <c r="H19" s="671"/>
      <c r="I19" s="32"/>
    </row>
    <row r="20" spans="1:8" ht="17.25" thickBot="1">
      <c r="A20" s="566" t="s">
        <v>15</v>
      </c>
      <c r="B20" s="567"/>
      <c r="C20" s="665"/>
      <c r="D20" s="352">
        <f>D17</f>
        <v>468000</v>
      </c>
      <c r="E20" s="566" t="s">
        <v>15</v>
      </c>
      <c r="F20" s="567"/>
      <c r="G20" s="665"/>
      <c r="H20" s="353">
        <f>H17</f>
        <v>468000</v>
      </c>
    </row>
    <row r="21" spans="1:8" ht="12.75">
      <c r="A21" s="27"/>
      <c r="B21" s="27"/>
      <c r="C21" s="27"/>
      <c r="D21" s="27"/>
      <c r="E21" s="27"/>
      <c r="F21" s="27"/>
      <c r="G21" s="27"/>
      <c r="H21" s="27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21.75" customHeight="1">
      <c r="A23" s="326" t="s">
        <v>216</v>
      </c>
      <c r="B23" s="326"/>
      <c r="C23" s="326"/>
      <c r="D23" s="110"/>
      <c r="E23" s="110"/>
      <c r="F23" s="110"/>
      <c r="G23" s="110"/>
      <c r="H23" s="110"/>
    </row>
    <row r="24" spans="1:8" ht="16.5">
      <c r="A24" s="303" t="s">
        <v>284</v>
      </c>
      <c r="B24" s="110"/>
      <c r="C24" s="110"/>
      <c r="D24" s="110"/>
      <c r="E24" s="110"/>
      <c r="F24" s="110"/>
      <c r="G24" s="110"/>
      <c r="H24" s="110"/>
    </row>
    <row r="25" spans="1:8" ht="15.75" thickBot="1">
      <c r="A25" s="110"/>
      <c r="B25" s="110"/>
      <c r="C25" s="110"/>
      <c r="D25" s="110"/>
      <c r="E25" s="110"/>
      <c r="F25" s="110"/>
      <c r="G25" s="110"/>
      <c r="H25" s="211" t="s">
        <v>32</v>
      </c>
    </row>
    <row r="26" spans="1:8" ht="15.75" thickBot="1">
      <c r="A26" s="658" t="s">
        <v>210</v>
      </c>
      <c r="B26" s="659"/>
      <c r="C26" s="659"/>
      <c r="D26" s="660"/>
      <c r="E26" s="658" t="s">
        <v>211</v>
      </c>
      <c r="F26" s="659"/>
      <c r="G26" s="659"/>
      <c r="H26" s="660"/>
    </row>
    <row r="27" spans="1:8" ht="15.75" thickBot="1">
      <c r="A27" s="331" t="s">
        <v>33</v>
      </c>
      <c r="B27" s="332" t="s">
        <v>212</v>
      </c>
      <c r="C27" s="354" t="s">
        <v>213</v>
      </c>
      <c r="D27" s="334" t="s">
        <v>214</v>
      </c>
      <c r="E27" s="321" t="s">
        <v>33</v>
      </c>
      <c r="F27" s="332" t="s">
        <v>34</v>
      </c>
      <c r="G27" s="332" t="s">
        <v>213</v>
      </c>
      <c r="H27" s="330" t="s">
        <v>214</v>
      </c>
    </row>
    <row r="28" spans="1:8" ht="15.75" thickBot="1">
      <c r="A28" s="337">
        <v>801</v>
      </c>
      <c r="B28" s="338"/>
      <c r="C28" s="338" t="s">
        <v>84</v>
      </c>
      <c r="D28" s="340">
        <f>SUM(D29)</f>
        <v>475252</v>
      </c>
      <c r="E28" s="337">
        <v>801</v>
      </c>
      <c r="F28" s="338"/>
      <c r="G28" s="338" t="s">
        <v>84</v>
      </c>
      <c r="H28" s="341">
        <f>H29</f>
        <v>475252</v>
      </c>
    </row>
    <row r="29" spans="1:8" ht="16.5" thickBot="1" thickTop="1">
      <c r="A29" s="342"/>
      <c r="B29" s="343" t="s">
        <v>67</v>
      </c>
      <c r="C29" s="344" t="s">
        <v>68</v>
      </c>
      <c r="D29" s="345">
        <v>475252</v>
      </c>
      <c r="E29" s="355"/>
      <c r="F29" s="347">
        <v>80197</v>
      </c>
      <c r="G29" s="356" t="s">
        <v>217</v>
      </c>
      <c r="H29" s="357">
        <v>475252</v>
      </c>
    </row>
    <row r="30" spans="1:8" ht="17.25" thickBot="1">
      <c r="A30" s="566" t="s">
        <v>15</v>
      </c>
      <c r="B30" s="567"/>
      <c r="C30" s="665"/>
      <c r="D30" s="352">
        <f>SUM(D28)</f>
        <v>475252</v>
      </c>
      <c r="E30" s="566" t="s">
        <v>15</v>
      </c>
      <c r="F30" s="567"/>
      <c r="G30" s="665"/>
      <c r="H30" s="353">
        <f>H28</f>
        <v>475252</v>
      </c>
    </row>
    <row r="31" spans="1:8" ht="12.75">
      <c r="A31" s="27"/>
      <c r="B31" s="27"/>
      <c r="C31" s="27"/>
      <c r="D31" s="28"/>
      <c r="E31" s="27"/>
      <c r="F31" s="27"/>
      <c r="G31" s="27"/>
      <c r="H31" s="28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6.5">
      <c r="A33" s="326" t="s">
        <v>325</v>
      </c>
      <c r="B33" s="326"/>
      <c r="C33" s="326"/>
      <c r="D33" s="326"/>
      <c r="E33" s="326"/>
      <c r="F33" s="110"/>
      <c r="G33" s="110"/>
      <c r="H33" s="110"/>
    </row>
    <row r="34" spans="1:8" ht="16.5">
      <c r="A34" s="326"/>
      <c r="B34" s="326"/>
      <c r="C34" s="326"/>
      <c r="D34" s="326"/>
      <c r="E34" s="326"/>
      <c r="F34" s="110"/>
      <c r="G34" s="110"/>
      <c r="H34" s="110"/>
    </row>
    <row r="35" spans="1:8" ht="16.5">
      <c r="A35" s="303" t="s">
        <v>327</v>
      </c>
      <c r="B35" s="326"/>
      <c r="C35" s="326"/>
      <c r="D35" s="326"/>
      <c r="E35" s="326"/>
      <c r="F35" s="110"/>
      <c r="G35" s="110"/>
      <c r="H35" s="110"/>
    </row>
    <row r="36" spans="1:8" ht="17.25" thickBot="1">
      <c r="A36" s="326"/>
      <c r="B36" s="326"/>
      <c r="C36" s="326"/>
      <c r="D36" s="326"/>
      <c r="E36" s="326"/>
      <c r="F36" s="110"/>
      <c r="G36" s="110"/>
      <c r="H36" s="211" t="s">
        <v>32</v>
      </c>
    </row>
    <row r="37" spans="1:8" ht="15.75" thickBot="1">
      <c r="A37" s="662" t="s">
        <v>218</v>
      </c>
      <c r="B37" s="663"/>
      <c r="C37" s="663"/>
      <c r="D37" s="664"/>
      <c r="E37" s="662" t="s">
        <v>219</v>
      </c>
      <c r="F37" s="663"/>
      <c r="G37" s="663"/>
      <c r="H37" s="664"/>
    </row>
    <row r="38" spans="1:8" ht="15.75" thickBot="1">
      <c r="A38" s="358" t="s">
        <v>33</v>
      </c>
      <c r="B38" s="359" t="s">
        <v>212</v>
      </c>
      <c r="C38" s="359" t="s">
        <v>213</v>
      </c>
      <c r="D38" s="360" t="s">
        <v>214</v>
      </c>
      <c r="E38" s="360" t="s">
        <v>33</v>
      </c>
      <c r="F38" s="359" t="s">
        <v>34</v>
      </c>
      <c r="G38" s="359" t="s">
        <v>213</v>
      </c>
      <c r="H38" s="360" t="s">
        <v>214</v>
      </c>
    </row>
    <row r="39" spans="1:8" ht="16.5" thickBot="1" thickTop="1">
      <c r="A39" s="361">
        <v>750</v>
      </c>
      <c r="B39" s="362"/>
      <c r="C39" s="363" t="s">
        <v>352</v>
      </c>
      <c r="D39" s="364">
        <f>D40</f>
        <v>12000</v>
      </c>
      <c r="E39" s="361">
        <v>750</v>
      </c>
      <c r="F39" s="362"/>
      <c r="G39" s="363" t="s">
        <v>352</v>
      </c>
      <c r="H39" s="365">
        <f>H40</f>
        <v>12000</v>
      </c>
    </row>
    <row r="40" spans="1:8" ht="34.5" thickBot="1" thickTop="1">
      <c r="A40" s="366"/>
      <c r="B40" s="126" t="s">
        <v>220</v>
      </c>
      <c r="C40" s="127" t="s">
        <v>221</v>
      </c>
      <c r="D40" s="367">
        <v>12000</v>
      </c>
      <c r="E40" s="368"/>
      <c r="F40" s="369">
        <v>75020</v>
      </c>
      <c r="G40" s="370" t="s">
        <v>353</v>
      </c>
      <c r="H40" s="367">
        <v>12000</v>
      </c>
    </row>
    <row r="41" spans="1:9" ht="17.25" thickBot="1">
      <c r="A41" s="566" t="s">
        <v>15</v>
      </c>
      <c r="B41" s="567"/>
      <c r="C41" s="665"/>
      <c r="D41" s="371">
        <f>D39</f>
        <v>12000</v>
      </c>
      <c r="E41" s="566" t="s">
        <v>15</v>
      </c>
      <c r="F41" s="567"/>
      <c r="G41" s="665"/>
      <c r="H41" s="371">
        <f>H39</f>
        <v>12000</v>
      </c>
      <c r="I41" s="1"/>
    </row>
    <row r="42" spans="1:9" ht="16.5">
      <c r="A42" s="372"/>
      <c r="B42" s="372"/>
      <c r="C42" s="372"/>
      <c r="D42" s="373"/>
      <c r="E42" s="372"/>
      <c r="F42" s="372"/>
      <c r="G42" s="372"/>
      <c r="H42" s="373"/>
      <c r="I42" s="1"/>
    </row>
    <row r="43" spans="2:9" ht="16.5">
      <c r="B43" s="372" t="s">
        <v>326</v>
      </c>
      <c r="C43" s="372"/>
      <c r="D43" s="373"/>
      <c r="E43" s="372"/>
      <c r="F43" s="372"/>
      <c r="G43" s="372"/>
      <c r="H43" s="373"/>
      <c r="I43" s="1"/>
    </row>
    <row r="44" spans="1:9" ht="15.75" thickBot="1">
      <c r="A44" s="110"/>
      <c r="B44" s="110"/>
      <c r="C44" s="110"/>
      <c r="D44" s="110"/>
      <c r="E44" s="110"/>
      <c r="F44" s="110"/>
      <c r="G44" s="110"/>
      <c r="H44" s="211" t="s">
        <v>32</v>
      </c>
      <c r="I44" s="1"/>
    </row>
    <row r="45" spans="1:8" ht="15.75" thickBot="1">
      <c r="A45" s="662" t="s">
        <v>218</v>
      </c>
      <c r="B45" s="663"/>
      <c r="C45" s="663"/>
      <c r="D45" s="664"/>
      <c r="E45" s="662" t="s">
        <v>219</v>
      </c>
      <c r="F45" s="663"/>
      <c r="G45" s="663"/>
      <c r="H45" s="664"/>
    </row>
    <row r="46" spans="1:8" ht="15.75" thickBot="1">
      <c r="A46" s="358" t="s">
        <v>33</v>
      </c>
      <c r="B46" s="359" t="s">
        <v>212</v>
      </c>
      <c r="C46" s="359" t="s">
        <v>213</v>
      </c>
      <c r="D46" s="360" t="s">
        <v>214</v>
      </c>
      <c r="E46" s="360" t="s">
        <v>33</v>
      </c>
      <c r="F46" s="359" t="s">
        <v>34</v>
      </c>
      <c r="G46" s="359" t="s">
        <v>213</v>
      </c>
      <c r="H46" s="360" t="s">
        <v>214</v>
      </c>
    </row>
    <row r="47" spans="1:8" ht="16.5" thickBot="1" thickTop="1">
      <c r="A47" s="361">
        <v>852</v>
      </c>
      <c r="B47" s="362"/>
      <c r="C47" s="363" t="s">
        <v>98</v>
      </c>
      <c r="D47" s="364">
        <f>D48</f>
        <v>15400</v>
      </c>
      <c r="E47" s="361">
        <v>852</v>
      </c>
      <c r="F47" s="362"/>
      <c r="G47" s="363" t="s">
        <v>98</v>
      </c>
      <c r="H47" s="365">
        <f>H48</f>
        <v>15400</v>
      </c>
    </row>
    <row r="48" spans="1:8" ht="34.5" thickBot="1" thickTop="1">
      <c r="A48" s="366"/>
      <c r="B48" s="126" t="s">
        <v>220</v>
      </c>
      <c r="C48" s="127" t="s">
        <v>221</v>
      </c>
      <c r="D48" s="367">
        <v>15400</v>
      </c>
      <c r="E48" s="368"/>
      <c r="F48" s="369">
        <v>85201</v>
      </c>
      <c r="G48" s="370" t="s">
        <v>324</v>
      </c>
      <c r="H48" s="367">
        <v>15400</v>
      </c>
    </row>
    <row r="49" spans="1:8" ht="17.25" thickBot="1">
      <c r="A49" s="566" t="s">
        <v>15</v>
      </c>
      <c r="B49" s="567"/>
      <c r="C49" s="665"/>
      <c r="D49" s="371">
        <f>D47</f>
        <v>15400</v>
      </c>
      <c r="E49" s="566" t="s">
        <v>15</v>
      </c>
      <c r="F49" s="567"/>
      <c r="G49" s="665"/>
      <c r="H49" s="371">
        <f>H47</f>
        <v>15400</v>
      </c>
    </row>
  </sheetData>
  <sheetProtection/>
  <mergeCells count="22">
    <mergeCell ref="A49:C49"/>
    <mergeCell ref="E49:G49"/>
    <mergeCell ref="A30:C30"/>
    <mergeCell ref="E30:G30"/>
    <mergeCell ref="A45:D45"/>
    <mergeCell ref="E45:H45"/>
    <mergeCell ref="A41:C41"/>
    <mergeCell ref="E41:G41"/>
    <mergeCell ref="F18:F19"/>
    <mergeCell ref="G18:G19"/>
    <mergeCell ref="H18:H19"/>
    <mergeCell ref="A20:C20"/>
    <mergeCell ref="E20:G20"/>
    <mergeCell ref="A26:D26"/>
    <mergeCell ref="E26:H26"/>
    <mergeCell ref="A6:H6"/>
    <mergeCell ref="A7:H7"/>
    <mergeCell ref="A8:H8"/>
    <mergeCell ref="A15:D15"/>
    <mergeCell ref="E15:H15"/>
    <mergeCell ref="A37:D37"/>
    <mergeCell ref="E37:H37"/>
  </mergeCells>
  <printOptions horizontalCentered="1"/>
  <pageMargins left="0.61" right="0.58" top="0.55" bottom="0.7874015748031497" header="1.11" footer="0.5118110236220472"/>
  <pageSetup horizontalDpi="600" verticalDpi="600" orientation="landscape" paperSize="9" scale="80" r:id="rId1"/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" sqref="K2:K4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7.75390625" style="0" customWidth="1"/>
    <col min="4" max="4" width="18.375" style="0" customWidth="1"/>
    <col min="5" max="5" width="18.625" style="0" customWidth="1"/>
    <col min="6" max="6" width="15.125" style="0" customWidth="1"/>
    <col min="7" max="7" width="15.875" style="0" customWidth="1"/>
    <col min="8" max="8" width="15.625" style="0" customWidth="1"/>
    <col min="9" max="9" width="9.875" style="0" customWidth="1"/>
  </cols>
  <sheetData>
    <row r="1" ht="15">
      <c r="K1" s="323" t="s">
        <v>248</v>
      </c>
    </row>
    <row r="2" ht="15">
      <c r="K2" s="324" t="s">
        <v>355</v>
      </c>
    </row>
    <row r="3" spans="1:11" ht="15">
      <c r="A3" s="23"/>
      <c r="B3" s="23"/>
      <c r="C3" s="23"/>
      <c r="D3" s="23"/>
      <c r="E3" s="23"/>
      <c r="G3" s="23"/>
      <c r="K3" s="324" t="s">
        <v>21</v>
      </c>
    </row>
    <row r="4" spans="1:11" ht="15">
      <c r="A4" s="23"/>
      <c r="B4" s="23"/>
      <c r="C4" s="23"/>
      <c r="D4" s="23"/>
      <c r="E4" s="23"/>
      <c r="G4" s="23"/>
      <c r="K4" s="325" t="s">
        <v>356</v>
      </c>
    </row>
    <row r="5" spans="1:11" ht="12.75">
      <c r="A5" s="23"/>
      <c r="B5" s="23"/>
      <c r="C5" s="23"/>
      <c r="D5" s="23"/>
      <c r="E5" s="23"/>
      <c r="G5" s="23"/>
      <c r="J5" s="10"/>
      <c r="K5" s="33"/>
    </row>
    <row r="6" spans="1:11" ht="12.75">
      <c r="A6" s="23"/>
      <c r="B6" s="23"/>
      <c r="C6" s="23"/>
      <c r="D6" s="23"/>
      <c r="E6" s="23"/>
      <c r="G6" s="23"/>
      <c r="J6" s="11"/>
      <c r="K6" s="34"/>
    </row>
    <row r="7" spans="1:7" ht="12.75">
      <c r="A7" s="23"/>
      <c r="B7" s="23"/>
      <c r="C7" s="23"/>
      <c r="D7" s="23"/>
      <c r="E7" s="23"/>
      <c r="F7" s="23"/>
      <c r="G7" s="23"/>
    </row>
    <row r="10" spans="1:12" ht="57.75" customHeight="1">
      <c r="A10" s="703" t="s">
        <v>332</v>
      </c>
      <c r="B10" s="703"/>
      <c r="C10" s="703"/>
      <c r="D10" s="703"/>
      <c r="E10" s="703"/>
      <c r="F10" s="704"/>
      <c r="G10" s="703"/>
      <c r="H10" s="703"/>
      <c r="I10" s="703"/>
      <c r="J10" s="703"/>
      <c r="K10" s="509"/>
      <c r="L10" s="509"/>
    </row>
    <row r="11" spans="1:12" ht="16.5" thickBot="1">
      <c r="A11" s="652"/>
      <c r="B11" s="652"/>
      <c r="C11" s="652"/>
      <c r="D11" s="652"/>
      <c r="E11" s="652"/>
      <c r="F11" s="652"/>
      <c r="G11" s="652"/>
      <c r="L11" s="211" t="s">
        <v>32</v>
      </c>
    </row>
    <row r="12" spans="1:12" ht="39.75" customHeight="1">
      <c r="A12" s="705" t="s">
        <v>240</v>
      </c>
      <c r="B12" s="707" t="s">
        <v>33</v>
      </c>
      <c r="C12" s="707" t="s">
        <v>262</v>
      </c>
      <c r="D12" s="678" t="s">
        <v>287</v>
      </c>
      <c r="E12" s="709" t="s">
        <v>288</v>
      </c>
      <c r="F12" s="678" t="s">
        <v>289</v>
      </c>
      <c r="G12" s="678" t="s">
        <v>290</v>
      </c>
      <c r="H12" s="678" t="s">
        <v>266</v>
      </c>
      <c r="I12" s="692" t="s">
        <v>267</v>
      </c>
      <c r="J12" s="693"/>
      <c r="K12" s="693"/>
      <c r="L12" s="694"/>
    </row>
    <row r="13" spans="1:12" ht="72.75" customHeight="1">
      <c r="A13" s="706"/>
      <c r="B13" s="708"/>
      <c r="C13" s="708"/>
      <c r="D13" s="679"/>
      <c r="E13" s="710"/>
      <c r="F13" s="679"/>
      <c r="G13" s="679"/>
      <c r="H13" s="679"/>
      <c r="I13" s="308" t="s">
        <v>268</v>
      </c>
      <c r="J13" s="308" t="s">
        <v>269</v>
      </c>
      <c r="K13" s="308" t="s">
        <v>321</v>
      </c>
      <c r="L13" s="309" t="s">
        <v>322</v>
      </c>
    </row>
    <row r="14" spans="1:12" ht="16.5">
      <c r="A14" s="695">
        <v>1</v>
      </c>
      <c r="B14" s="672">
        <v>600</v>
      </c>
      <c r="C14" s="672">
        <v>60014</v>
      </c>
      <c r="D14" s="675" t="s">
        <v>292</v>
      </c>
      <c r="E14" s="698" t="s">
        <v>293</v>
      </c>
      <c r="F14" s="698" t="s">
        <v>294</v>
      </c>
      <c r="G14" s="700">
        <v>711100</v>
      </c>
      <c r="H14" s="310" t="s">
        <v>271</v>
      </c>
      <c r="I14" s="311">
        <f>SUM(I15:I17)</f>
        <v>680600</v>
      </c>
      <c r="J14" s="490">
        <f>SUM(J15:J17)</f>
        <v>0</v>
      </c>
      <c r="K14" s="312"/>
      <c r="L14" s="313"/>
    </row>
    <row r="15" spans="1:12" ht="13.5">
      <c r="A15" s="696"/>
      <c r="B15" s="673"/>
      <c r="C15" s="673"/>
      <c r="D15" s="676"/>
      <c r="E15" s="681"/>
      <c r="F15" s="681"/>
      <c r="G15" s="701"/>
      <c r="H15" s="314" t="s">
        <v>273</v>
      </c>
      <c r="I15" s="315">
        <v>340300</v>
      </c>
      <c r="J15" s="316"/>
      <c r="K15" s="316"/>
      <c r="L15" s="317"/>
    </row>
    <row r="16" spans="1:12" ht="25.5">
      <c r="A16" s="696"/>
      <c r="B16" s="673"/>
      <c r="C16" s="673"/>
      <c r="D16" s="676"/>
      <c r="E16" s="681"/>
      <c r="F16" s="681"/>
      <c r="G16" s="701"/>
      <c r="H16" s="429" t="s">
        <v>291</v>
      </c>
      <c r="I16" s="315"/>
      <c r="J16" s="316"/>
      <c r="K16" s="316"/>
      <c r="L16" s="317"/>
    </row>
    <row r="17" spans="1:12" ht="40.5" customHeight="1" thickBot="1">
      <c r="A17" s="697"/>
      <c r="B17" s="674"/>
      <c r="C17" s="674"/>
      <c r="D17" s="677"/>
      <c r="E17" s="699"/>
      <c r="F17" s="699"/>
      <c r="G17" s="702"/>
      <c r="H17" s="322" t="s">
        <v>296</v>
      </c>
      <c r="I17" s="318">
        <v>340300</v>
      </c>
      <c r="J17" s="319"/>
      <c r="K17" s="319"/>
      <c r="L17" s="320"/>
    </row>
    <row r="18" spans="1:12" ht="12.75">
      <c r="A18" s="683" t="s">
        <v>4</v>
      </c>
      <c r="B18" s="684"/>
      <c r="C18" s="684"/>
      <c r="D18" s="684"/>
      <c r="E18" s="684"/>
      <c r="F18" s="684"/>
      <c r="G18" s="684"/>
      <c r="H18" s="685"/>
      <c r="I18" s="680">
        <f>SUM(I14)</f>
        <v>680600</v>
      </c>
      <c r="J18" s="680">
        <f>SUM(J14)</f>
        <v>0</v>
      </c>
      <c r="K18" s="680">
        <f>SUM(K14)</f>
        <v>0</v>
      </c>
      <c r="L18" s="680">
        <f>SUM(L14)</f>
        <v>0</v>
      </c>
    </row>
    <row r="19" spans="1:12" ht="9.75" customHeight="1">
      <c r="A19" s="686"/>
      <c r="B19" s="687"/>
      <c r="C19" s="687"/>
      <c r="D19" s="687"/>
      <c r="E19" s="687"/>
      <c r="F19" s="687"/>
      <c r="G19" s="687"/>
      <c r="H19" s="688"/>
      <c r="I19" s="681"/>
      <c r="J19" s="681"/>
      <c r="K19" s="681"/>
      <c r="L19" s="681"/>
    </row>
    <row r="20" spans="1:12" ht="12.75" customHeight="1" hidden="1">
      <c r="A20" s="686"/>
      <c r="B20" s="687"/>
      <c r="C20" s="687"/>
      <c r="D20" s="687"/>
      <c r="E20" s="687"/>
      <c r="F20" s="687"/>
      <c r="G20" s="687"/>
      <c r="H20" s="688"/>
      <c r="I20" s="681"/>
      <c r="J20" s="681"/>
      <c r="K20" s="681"/>
      <c r="L20" s="681"/>
    </row>
    <row r="21" spans="1:12" ht="13.5" thickBot="1">
      <c r="A21" s="689"/>
      <c r="B21" s="690"/>
      <c r="C21" s="690"/>
      <c r="D21" s="690"/>
      <c r="E21" s="690"/>
      <c r="F21" s="690"/>
      <c r="G21" s="690"/>
      <c r="H21" s="691"/>
      <c r="I21" s="682"/>
      <c r="J21" s="682"/>
      <c r="K21" s="682"/>
      <c r="L21" s="682"/>
    </row>
  </sheetData>
  <sheetProtection/>
  <mergeCells count="23">
    <mergeCell ref="A10:L10"/>
    <mergeCell ref="A11:G11"/>
    <mergeCell ref="A12:A13"/>
    <mergeCell ref="B12:B13"/>
    <mergeCell ref="C12:C13"/>
    <mergeCell ref="D12:D13"/>
    <mergeCell ref="E12:E13"/>
    <mergeCell ref="L18:L21"/>
    <mergeCell ref="A18:H21"/>
    <mergeCell ref="I18:I21"/>
    <mergeCell ref="J18:J21"/>
    <mergeCell ref="K18:K21"/>
    <mergeCell ref="I12:L12"/>
    <mergeCell ref="A14:A17"/>
    <mergeCell ref="E14:E17"/>
    <mergeCell ref="F14:F17"/>
    <mergeCell ref="G14:G17"/>
    <mergeCell ref="B14:B17"/>
    <mergeCell ref="C14:C17"/>
    <mergeCell ref="D14:D17"/>
    <mergeCell ref="F12:F13"/>
    <mergeCell ref="G12:G13"/>
    <mergeCell ref="H12:H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" sqref="F2:F4"/>
    </sheetView>
  </sheetViews>
  <sheetFormatPr defaultColWidth="9.00390625" defaultRowHeight="12.75"/>
  <cols>
    <col min="2" max="2" width="10.875" style="0" bestFit="1" customWidth="1"/>
    <col min="4" max="4" width="61.875" style="0" bestFit="1" customWidth="1"/>
  </cols>
  <sheetData>
    <row r="1" spans="1:6" ht="15">
      <c r="A1" s="110"/>
      <c r="B1" s="110"/>
      <c r="C1" s="110"/>
      <c r="D1" s="110"/>
      <c r="E1" s="110" t="s">
        <v>249</v>
      </c>
      <c r="F1" s="110"/>
    </row>
    <row r="2" spans="1:6" ht="15">
      <c r="A2" s="110"/>
      <c r="B2" s="110"/>
      <c r="C2" s="110"/>
      <c r="D2" s="110"/>
      <c r="E2" s="38"/>
      <c r="F2" s="324" t="s">
        <v>355</v>
      </c>
    </row>
    <row r="3" spans="1:6" ht="15">
      <c r="A3" s="110"/>
      <c r="B3" s="110"/>
      <c r="C3" s="110"/>
      <c r="D3" s="110"/>
      <c r="E3" s="38"/>
      <c r="F3" s="324" t="s">
        <v>21</v>
      </c>
    </row>
    <row r="4" spans="1:6" ht="15">
      <c r="A4" s="110"/>
      <c r="B4" s="110"/>
      <c r="C4" s="110"/>
      <c r="D4" s="110"/>
      <c r="E4" s="39"/>
      <c r="F4" s="325" t="s">
        <v>356</v>
      </c>
    </row>
    <row r="5" spans="1:6" ht="15">
      <c r="A5" s="110"/>
      <c r="B5" s="110"/>
      <c r="C5" s="110"/>
      <c r="D5" s="110"/>
      <c r="E5" s="110"/>
      <c r="F5" s="110"/>
    </row>
    <row r="6" spans="1:6" ht="19.5">
      <c r="A6" s="711" t="s">
        <v>328</v>
      </c>
      <c r="B6" s="712"/>
      <c r="C6" s="712"/>
      <c r="D6" s="712"/>
      <c r="E6" s="712"/>
      <c r="F6" s="712"/>
    </row>
    <row r="7" spans="1:6" ht="19.5">
      <c r="A7" s="711" t="s">
        <v>223</v>
      </c>
      <c r="B7" s="712"/>
      <c r="C7" s="712"/>
      <c r="D7" s="712"/>
      <c r="E7" s="712"/>
      <c r="F7" s="712"/>
    </row>
    <row r="8" spans="1:6" ht="13.5" thickBot="1">
      <c r="A8" s="26"/>
      <c r="B8" s="26"/>
      <c r="C8" s="26"/>
      <c r="D8" s="26"/>
      <c r="E8" s="26"/>
      <c r="F8" s="26"/>
    </row>
    <row r="9" spans="1:6" ht="36.75" customHeight="1" thickBot="1">
      <c r="A9" s="374" t="s">
        <v>198</v>
      </c>
      <c r="B9" s="375" t="s">
        <v>199</v>
      </c>
      <c r="C9" s="375" t="s">
        <v>35</v>
      </c>
      <c r="D9" s="375" t="s">
        <v>36</v>
      </c>
      <c r="E9" s="713" t="s">
        <v>224</v>
      </c>
      <c r="F9" s="664"/>
    </row>
    <row r="10" spans="1:6" ht="18">
      <c r="A10" s="376">
        <v>801</v>
      </c>
      <c r="B10" s="377"/>
      <c r="C10" s="377"/>
      <c r="D10" s="378" t="s">
        <v>225</v>
      </c>
      <c r="E10" s="714">
        <f>E11+E16+E18</f>
        <v>1861710</v>
      </c>
      <c r="F10" s="715"/>
    </row>
    <row r="11" spans="1:6" ht="18">
      <c r="A11" s="379"/>
      <c r="B11" s="380">
        <v>80120</v>
      </c>
      <c r="C11" s="380"/>
      <c r="D11" s="381" t="s">
        <v>87</v>
      </c>
      <c r="E11" s="725">
        <f>SUM(E12:F15)</f>
        <v>159389</v>
      </c>
      <c r="F11" s="726"/>
    </row>
    <row r="12" spans="1:6" ht="30">
      <c r="A12" s="122"/>
      <c r="B12" s="123"/>
      <c r="C12" s="123">
        <v>2540</v>
      </c>
      <c r="D12" s="137" t="s">
        <v>226</v>
      </c>
      <c r="E12" s="727">
        <v>104512</v>
      </c>
      <c r="F12" s="728"/>
    </row>
    <row r="13" spans="1:6" ht="30">
      <c r="A13" s="122"/>
      <c r="B13" s="123"/>
      <c r="C13" s="123">
        <v>2540</v>
      </c>
      <c r="D13" s="137" t="s">
        <v>226</v>
      </c>
      <c r="E13" s="716">
        <v>22872</v>
      </c>
      <c r="F13" s="717"/>
    </row>
    <row r="14" spans="1:6" ht="30">
      <c r="A14" s="122"/>
      <c r="B14" s="123"/>
      <c r="C14" s="123">
        <v>2540</v>
      </c>
      <c r="D14" s="137" t="s">
        <v>226</v>
      </c>
      <c r="E14" s="716">
        <v>9530</v>
      </c>
      <c r="F14" s="717"/>
    </row>
    <row r="15" spans="1:6" ht="30">
      <c r="A15" s="122"/>
      <c r="B15" s="123"/>
      <c r="C15" s="123">
        <v>2540</v>
      </c>
      <c r="D15" s="137" t="s">
        <v>226</v>
      </c>
      <c r="E15" s="716">
        <v>22475</v>
      </c>
      <c r="F15" s="717"/>
    </row>
    <row r="16" spans="1:6" ht="18">
      <c r="A16" s="379"/>
      <c r="B16" s="380">
        <v>80130</v>
      </c>
      <c r="C16" s="380"/>
      <c r="D16" s="382" t="s">
        <v>89</v>
      </c>
      <c r="E16" s="725">
        <f>SUM(E17)</f>
        <v>27247</v>
      </c>
      <c r="F16" s="726"/>
    </row>
    <row r="17" spans="1:6" ht="30">
      <c r="A17" s="122"/>
      <c r="B17" s="123"/>
      <c r="C17" s="123">
        <v>2540</v>
      </c>
      <c r="D17" s="137" t="s">
        <v>226</v>
      </c>
      <c r="E17" s="727">
        <v>27247</v>
      </c>
      <c r="F17" s="728"/>
    </row>
    <row r="18" spans="1:6" ht="18">
      <c r="A18" s="379"/>
      <c r="B18" s="380">
        <v>80144</v>
      </c>
      <c r="C18" s="380"/>
      <c r="D18" s="382" t="s">
        <v>175</v>
      </c>
      <c r="E18" s="725">
        <f>SUM(E19)</f>
        <v>1675074</v>
      </c>
      <c r="F18" s="726"/>
    </row>
    <row r="19" spans="1:6" ht="30.75" thickBot="1">
      <c r="A19" s="125"/>
      <c r="B19" s="126"/>
      <c r="C19" s="126">
        <v>2540</v>
      </c>
      <c r="D19" s="137" t="s">
        <v>226</v>
      </c>
      <c r="E19" s="718">
        <v>1675074</v>
      </c>
      <c r="F19" s="719"/>
    </row>
    <row r="20" spans="1:6" ht="18.75" thickBot="1">
      <c r="A20" s="720" t="s">
        <v>15</v>
      </c>
      <c r="B20" s="721"/>
      <c r="C20" s="721"/>
      <c r="D20" s="722"/>
      <c r="E20" s="723">
        <f>E10</f>
        <v>1861710</v>
      </c>
      <c r="F20" s="724"/>
    </row>
  </sheetData>
  <sheetProtection/>
  <mergeCells count="15">
    <mergeCell ref="A20:D20"/>
    <mergeCell ref="E20:F20"/>
    <mergeCell ref="E15:F15"/>
    <mergeCell ref="E16:F16"/>
    <mergeCell ref="E11:F11"/>
    <mergeCell ref="E17:F17"/>
    <mergeCell ref="E18:F18"/>
    <mergeCell ref="E12:F12"/>
    <mergeCell ref="E13:F13"/>
    <mergeCell ref="A6:F6"/>
    <mergeCell ref="A7:F7"/>
    <mergeCell ref="E9:F9"/>
    <mergeCell ref="E10:F10"/>
    <mergeCell ref="E14:F14"/>
    <mergeCell ref="E19:F19"/>
  </mergeCells>
  <printOptions horizontalCentered="1" vertic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9.25390625" style="0" bestFit="1" customWidth="1"/>
    <col min="2" max="2" width="10.125" style="0" bestFit="1" customWidth="1"/>
    <col min="3" max="3" width="6.375" style="0" bestFit="1" customWidth="1"/>
    <col min="4" max="4" width="43.00390625" style="0" bestFit="1" customWidth="1"/>
    <col min="5" max="5" width="10.75390625" style="0" customWidth="1"/>
    <col min="6" max="6" width="9.25390625" style="0" bestFit="1" customWidth="1"/>
    <col min="7" max="7" width="10.125" style="0" bestFit="1" customWidth="1"/>
    <col min="8" max="8" width="45.75390625" style="0" bestFit="1" customWidth="1"/>
    <col min="9" max="9" width="11.375" style="0" customWidth="1"/>
  </cols>
  <sheetData>
    <row r="1" spans="1:9" ht="16.5">
      <c r="A1" s="383"/>
      <c r="B1" s="383"/>
      <c r="C1" s="383"/>
      <c r="D1" s="383"/>
      <c r="E1" s="383"/>
      <c r="F1" s="383"/>
      <c r="G1" s="383"/>
      <c r="H1" s="323" t="s">
        <v>237</v>
      </c>
      <c r="I1" s="383"/>
    </row>
    <row r="2" spans="1:9" ht="16.5">
      <c r="A2" s="383"/>
      <c r="B2" s="383"/>
      <c r="C2" s="383"/>
      <c r="D2" s="383"/>
      <c r="E2" s="383"/>
      <c r="F2" s="383"/>
      <c r="G2" s="383"/>
      <c r="H2" s="324" t="s">
        <v>355</v>
      </c>
      <c r="I2" s="383"/>
    </row>
    <row r="3" spans="1:9" ht="16.5">
      <c r="A3" s="383"/>
      <c r="B3" s="383"/>
      <c r="C3" s="383"/>
      <c r="D3" s="383"/>
      <c r="E3" s="383"/>
      <c r="F3" s="383"/>
      <c r="G3" s="383"/>
      <c r="H3" s="324" t="s">
        <v>21</v>
      </c>
      <c r="I3" s="383"/>
    </row>
    <row r="4" spans="1:9" ht="16.5">
      <c r="A4" s="383"/>
      <c r="B4" s="383"/>
      <c r="C4" s="383"/>
      <c r="D4" s="383"/>
      <c r="E4" s="383"/>
      <c r="F4" s="383"/>
      <c r="G4" s="383"/>
      <c r="H4" s="325" t="s">
        <v>356</v>
      </c>
      <c r="I4" s="383"/>
    </row>
    <row r="5" spans="1:9" ht="16.5">
      <c r="A5" s="383"/>
      <c r="B5" s="383"/>
      <c r="C5" s="383"/>
      <c r="D5" s="383"/>
      <c r="E5" s="383"/>
      <c r="F5" s="383"/>
      <c r="G5" s="383"/>
      <c r="H5" s="383"/>
      <c r="I5" s="383"/>
    </row>
    <row r="6" spans="1:9" ht="21.75" customHeight="1">
      <c r="A6" s="711" t="s">
        <v>227</v>
      </c>
      <c r="B6" s="737"/>
      <c r="C6" s="737"/>
      <c r="D6" s="737"/>
      <c r="E6" s="737"/>
      <c r="F6" s="737"/>
      <c r="G6" s="737"/>
      <c r="H6" s="737"/>
      <c r="I6" s="737"/>
    </row>
    <row r="7" spans="1:9" ht="24.75" customHeight="1">
      <c r="A7" s="711" t="s">
        <v>329</v>
      </c>
      <c r="B7" s="737"/>
      <c r="C7" s="737"/>
      <c r="D7" s="737"/>
      <c r="E7" s="737"/>
      <c r="F7" s="737"/>
      <c r="G7" s="737"/>
      <c r="H7" s="737"/>
      <c r="I7" s="737"/>
    </row>
    <row r="8" spans="1:9" ht="15.75" customHeight="1" thickBot="1">
      <c r="A8" s="29"/>
      <c r="B8" s="29"/>
      <c r="C8" s="29"/>
      <c r="D8" s="29"/>
      <c r="E8" s="29"/>
      <c r="F8" s="29"/>
      <c r="G8" s="29"/>
      <c r="H8" s="29"/>
      <c r="I8" s="211" t="s">
        <v>32</v>
      </c>
    </row>
    <row r="9" spans="1:9" ht="18" customHeight="1" thickBot="1">
      <c r="A9" s="720" t="s">
        <v>210</v>
      </c>
      <c r="B9" s="721"/>
      <c r="C9" s="721"/>
      <c r="D9" s="721"/>
      <c r="E9" s="738"/>
      <c r="F9" s="721" t="s">
        <v>228</v>
      </c>
      <c r="G9" s="721"/>
      <c r="H9" s="721"/>
      <c r="I9" s="738"/>
    </row>
    <row r="10" spans="1:9" ht="18.75" customHeight="1" thickBot="1">
      <c r="A10" s="385" t="s">
        <v>33</v>
      </c>
      <c r="B10" s="385" t="s">
        <v>34</v>
      </c>
      <c r="C10" s="385" t="s">
        <v>35</v>
      </c>
      <c r="D10" s="386" t="s">
        <v>213</v>
      </c>
      <c r="E10" s="385" t="s">
        <v>214</v>
      </c>
      <c r="F10" s="384" t="s">
        <v>33</v>
      </c>
      <c r="G10" s="385" t="s">
        <v>34</v>
      </c>
      <c r="H10" s="386" t="s">
        <v>213</v>
      </c>
      <c r="I10" s="385" t="s">
        <v>214</v>
      </c>
    </row>
    <row r="11" spans="1:9" ht="18">
      <c r="A11" s="729">
        <v>710</v>
      </c>
      <c r="B11" s="731">
        <v>71030</v>
      </c>
      <c r="C11" s="387"/>
      <c r="D11" s="388" t="s">
        <v>9</v>
      </c>
      <c r="E11" s="389">
        <f>E12+E13</f>
        <v>332000</v>
      </c>
      <c r="F11" s="733">
        <v>710</v>
      </c>
      <c r="G11" s="731">
        <v>71030</v>
      </c>
      <c r="H11" s="388" t="s">
        <v>9</v>
      </c>
      <c r="I11" s="389">
        <f>I12</f>
        <v>444000</v>
      </c>
    </row>
    <row r="12" spans="1:9" ht="33">
      <c r="A12" s="730"/>
      <c r="B12" s="732"/>
      <c r="C12" s="390" t="s">
        <v>257</v>
      </c>
      <c r="D12" s="390" t="s">
        <v>68</v>
      </c>
      <c r="E12" s="391">
        <v>330000</v>
      </c>
      <c r="F12" s="734"/>
      <c r="G12" s="732"/>
      <c r="H12" s="392" t="s">
        <v>229</v>
      </c>
      <c r="I12" s="393">
        <f>SUM(I13+I14)</f>
        <v>444000</v>
      </c>
    </row>
    <row r="13" spans="1:9" ht="16.5">
      <c r="A13" s="730"/>
      <c r="B13" s="732"/>
      <c r="C13" s="735" t="s">
        <v>69</v>
      </c>
      <c r="D13" s="735" t="s">
        <v>70</v>
      </c>
      <c r="E13" s="742">
        <v>2000</v>
      </c>
      <c r="F13" s="734"/>
      <c r="G13" s="732"/>
      <c r="H13" s="394" t="s">
        <v>230</v>
      </c>
      <c r="I13" s="393">
        <v>378000</v>
      </c>
    </row>
    <row r="14" spans="1:9" ht="17.25" thickBot="1">
      <c r="A14" s="730"/>
      <c r="B14" s="732"/>
      <c r="C14" s="736"/>
      <c r="D14" s="736"/>
      <c r="E14" s="743"/>
      <c r="F14" s="734"/>
      <c r="G14" s="732"/>
      <c r="H14" s="394" t="s">
        <v>259</v>
      </c>
      <c r="I14" s="393">
        <v>66000</v>
      </c>
    </row>
    <row r="15" spans="1:9" ht="17.25" thickBot="1">
      <c r="A15" s="744" t="s">
        <v>166</v>
      </c>
      <c r="B15" s="745"/>
      <c r="C15" s="745"/>
      <c r="D15" s="746"/>
      <c r="E15" s="395">
        <f>E11</f>
        <v>332000</v>
      </c>
      <c r="F15" s="745" t="s">
        <v>166</v>
      </c>
      <c r="G15" s="745"/>
      <c r="H15" s="746"/>
      <c r="I15" s="395">
        <f>I11</f>
        <v>444000</v>
      </c>
    </row>
    <row r="16" spans="1:9" ht="15.75" customHeight="1" thickBot="1">
      <c r="A16" s="396" t="s">
        <v>232</v>
      </c>
      <c r="B16" s="397"/>
      <c r="C16" s="397"/>
      <c r="D16" s="397"/>
      <c r="E16" s="398">
        <v>112000</v>
      </c>
      <c r="F16" s="397" t="s">
        <v>233</v>
      </c>
      <c r="G16" s="397"/>
      <c r="H16" s="399"/>
      <c r="I16" s="398">
        <v>0</v>
      </c>
    </row>
    <row r="17" spans="1:9" ht="18.75" thickBot="1">
      <c r="A17" s="739" t="s">
        <v>15</v>
      </c>
      <c r="B17" s="740"/>
      <c r="C17" s="740"/>
      <c r="D17" s="741"/>
      <c r="E17" s="400">
        <f>E15+E16</f>
        <v>444000</v>
      </c>
      <c r="F17" s="740" t="s">
        <v>15</v>
      </c>
      <c r="G17" s="740"/>
      <c r="H17" s="741"/>
      <c r="I17" s="400">
        <f>I15+I16</f>
        <v>444000</v>
      </c>
    </row>
    <row r="20" ht="21.75" customHeight="1"/>
  </sheetData>
  <sheetProtection/>
  <mergeCells count="15">
    <mergeCell ref="A17:D17"/>
    <mergeCell ref="F17:H17"/>
    <mergeCell ref="D13:D14"/>
    <mergeCell ref="E13:E14"/>
    <mergeCell ref="A15:D15"/>
    <mergeCell ref="F15:H15"/>
    <mergeCell ref="A11:A14"/>
    <mergeCell ref="B11:B14"/>
    <mergeCell ref="F11:F14"/>
    <mergeCell ref="G11:G14"/>
    <mergeCell ref="C13:C14"/>
    <mergeCell ref="A6:I6"/>
    <mergeCell ref="A7:I7"/>
    <mergeCell ref="A9:E9"/>
    <mergeCell ref="F9:I9"/>
  </mergeCells>
  <printOptions horizontalCentered="1"/>
  <pageMargins left="0.7874015748031497" right="0.7874015748031497" top="0.5511811023622047" bottom="1.4173228346456694" header="1.1023622047244095" footer="1.7322834645669292"/>
  <pageSetup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2" sqref="H2:H4"/>
    </sheetView>
  </sheetViews>
  <sheetFormatPr defaultColWidth="9.00390625" defaultRowHeight="12.75"/>
  <cols>
    <col min="2" max="2" width="10.00390625" style="0" bestFit="1" customWidth="1"/>
    <col min="4" max="4" width="43.00390625" style="0" bestFit="1" customWidth="1"/>
    <col min="5" max="5" width="9.625" style="0" bestFit="1" customWidth="1"/>
    <col min="7" max="7" width="10.00390625" style="0" bestFit="1" customWidth="1"/>
    <col min="8" max="8" width="45.75390625" style="0" bestFit="1" customWidth="1"/>
    <col min="9" max="9" width="9.625" style="0" bestFit="1" customWidth="1"/>
  </cols>
  <sheetData>
    <row r="1" spans="1:9" ht="16.5">
      <c r="A1" s="383"/>
      <c r="B1" s="383"/>
      <c r="C1" s="383"/>
      <c r="D1" s="383"/>
      <c r="E1" s="383"/>
      <c r="F1" s="383"/>
      <c r="G1" s="383"/>
      <c r="H1" s="323" t="s">
        <v>274</v>
      </c>
      <c r="I1" s="383"/>
    </row>
    <row r="2" spans="1:9" ht="16.5">
      <c r="A2" s="383"/>
      <c r="B2" s="383"/>
      <c r="C2" s="383"/>
      <c r="D2" s="383"/>
      <c r="E2" s="383"/>
      <c r="F2" s="383"/>
      <c r="G2" s="383"/>
      <c r="H2" s="324" t="s">
        <v>355</v>
      </c>
      <c r="I2" s="383"/>
    </row>
    <row r="3" spans="1:9" ht="16.5">
      <c r="A3" s="383"/>
      <c r="B3" s="383"/>
      <c r="C3" s="383"/>
      <c r="D3" s="383"/>
      <c r="E3" s="383"/>
      <c r="F3" s="383"/>
      <c r="G3" s="383"/>
      <c r="H3" s="324" t="s">
        <v>21</v>
      </c>
      <c r="I3" s="383"/>
    </row>
    <row r="4" spans="1:9" ht="16.5">
      <c r="A4" s="383"/>
      <c r="B4" s="383"/>
      <c r="C4" s="383"/>
      <c r="D4" s="383"/>
      <c r="E4" s="383"/>
      <c r="F4" s="383"/>
      <c r="G4" s="383"/>
      <c r="H4" s="325" t="s">
        <v>356</v>
      </c>
      <c r="I4" s="383"/>
    </row>
    <row r="5" spans="1:9" ht="16.5">
      <c r="A5" s="383"/>
      <c r="B5" s="383"/>
      <c r="C5" s="383"/>
      <c r="D5" s="383"/>
      <c r="E5" s="383"/>
      <c r="F5" s="383"/>
      <c r="G5" s="383"/>
      <c r="H5" s="383"/>
      <c r="I5" s="383"/>
    </row>
    <row r="6" spans="1:9" ht="19.5">
      <c r="A6" s="711" t="s">
        <v>234</v>
      </c>
      <c r="B6" s="737"/>
      <c r="C6" s="737"/>
      <c r="D6" s="737"/>
      <c r="E6" s="737"/>
      <c r="F6" s="737"/>
      <c r="G6" s="737"/>
      <c r="H6" s="737"/>
      <c r="I6" s="737"/>
    </row>
    <row r="7" spans="1:9" ht="19.5">
      <c r="A7" s="711" t="s">
        <v>330</v>
      </c>
      <c r="B7" s="737"/>
      <c r="C7" s="737"/>
      <c r="D7" s="737"/>
      <c r="E7" s="737"/>
      <c r="F7" s="737"/>
      <c r="G7" s="737"/>
      <c r="H7" s="737"/>
      <c r="I7" s="737"/>
    </row>
    <row r="8" spans="1:9" ht="15.75" customHeight="1" thickBot="1">
      <c r="A8" s="29"/>
      <c r="B8" s="29"/>
      <c r="C8" s="29"/>
      <c r="D8" s="29"/>
      <c r="E8" s="29"/>
      <c r="F8" s="29"/>
      <c r="G8" s="29"/>
      <c r="H8" s="29"/>
      <c r="I8" s="211" t="s">
        <v>32</v>
      </c>
    </row>
    <row r="9" spans="1:9" ht="18" customHeight="1" thickBot="1">
      <c r="A9" s="720" t="s">
        <v>210</v>
      </c>
      <c r="B9" s="721"/>
      <c r="C9" s="721"/>
      <c r="D9" s="721"/>
      <c r="E9" s="738"/>
      <c r="F9" s="720" t="s">
        <v>228</v>
      </c>
      <c r="G9" s="721"/>
      <c r="H9" s="721"/>
      <c r="I9" s="738"/>
    </row>
    <row r="10" spans="1:9" ht="18.75" customHeight="1" thickBot="1">
      <c r="A10" s="385" t="s">
        <v>33</v>
      </c>
      <c r="B10" s="385" t="s">
        <v>34</v>
      </c>
      <c r="C10" s="385" t="s">
        <v>35</v>
      </c>
      <c r="D10" s="401" t="s">
        <v>213</v>
      </c>
      <c r="E10" s="385" t="s">
        <v>214</v>
      </c>
      <c r="F10" s="384" t="s">
        <v>33</v>
      </c>
      <c r="G10" s="385" t="s">
        <v>34</v>
      </c>
      <c r="H10" s="401" t="s">
        <v>213</v>
      </c>
      <c r="I10" s="385" t="s">
        <v>214</v>
      </c>
    </row>
    <row r="11" spans="1:9" ht="33.75">
      <c r="A11" s="402">
        <v>900</v>
      </c>
      <c r="B11" s="387"/>
      <c r="C11" s="387"/>
      <c r="D11" s="403" t="s">
        <v>235</v>
      </c>
      <c r="E11" s="404">
        <f>SUM(E12:E13)</f>
        <v>80500</v>
      </c>
      <c r="F11" s="405">
        <v>900</v>
      </c>
      <c r="G11" s="387"/>
      <c r="H11" s="403" t="s">
        <v>235</v>
      </c>
      <c r="I11" s="404">
        <f>I12</f>
        <v>92000</v>
      </c>
    </row>
    <row r="12" spans="1:9" ht="33">
      <c r="A12" s="747"/>
      <c r="B12" s="754">
        <v>90011</v>
      </c>
      <c r="C12" s="406" t="s">
        <v>63</v>
      </c>
      <c r="D12" s="407" t="s">
        <v>64</v>
      </c>
      <c r="E12" s="408">
        <v>79000</v>
      </c>
      <c r="F12" s="747"/>
      <c r="G12" s="754">
        <v>90011</v>
      </c>
      <c r="H12" s="409" t="s">
        <v>236</v>
      </c>
      <c r="I12" s="410">
        <f>SUM(I14+I13)</f>
        <v>92000</v>
      </c>
    </row>
    <row r="13" spans="1:9" ht="15" customHeight="1">
      <c r="A13" s="748"/>
      <c r="B13" s="755"/>
      <c r="C13" s="757" t="s">
        <v>69</v>
      </c>
      <c r="D13" s="750" t="s">
        <v>70</v>
      </c>
      <c r="E13" s="752">
        <v>1500</v>
      </c>
      <c r="F13" s="748"/>
      <c r="G13" s="755"/>
      <c r="H13" s="394" t="s">
        <v>230</v>
      </c>
      <c r="I13" s="411">
        <v>68000</v>
      </c>
    </row>
    <row r="14" spans="1:9" ht="17.25" thickBot="1">
      <c r="A14" s="749"/>
      <c r="B14" s="756"/>
      <c r="C14" s="682"/>
      <c r="D14" s="751"/>
      <c r="E14" s="753"/>
      <c r="F14" s="749"/>
      <c r="G14" s="756"/>
      <c r="H14" s="394" t="s">
        <v>231</v>
      </c>
      <c r="I14" s="412">
        <v>24000</v>
      </c>
    </row>
    <row r="15" spans="1:9" ht="17.25" thickBot="1">
      <c r="A15" s="744" t="s">
        <v>166</v>
      </c>
      <c r="B15" s="745"/>
      <c r="C15" s="745"/>
      <c r="D15" s="745"/>
      <c r="E15" s="413">
        <f>E11</f>
        <v>80500</v>
      </c>
      <c r="F15" s="745" t="s">
        <v>166</v>
      </c>
      <c r="G15" s="745"/>
      <c r="H15" s="745"/>
      <c r="I15" s="413">
        <f>I11</f>
        <v>92000</v>
      </c>
    </row>
    <row r="16" spans="1:9" ht="17.25" thickBot="1">
      <c r="A16" s="396" t="s">
        <v>232</v>
      </c>
      <c r="B16" s="397"/>
      <c r="C16" s="397"/>
      <c r="D16" s="397"/>
      <c r="E16" s="413">
        <v>22613</v>
      </c>
      <c r="F16" s="397" t="s">
        <v>233</v>
      </c>
      <c r="G16" s="397"/>
      <c r="H16" s="414"/>
      <c r="I16" s="413">
        <v>11113</v>
      </c>
    </row>
    <row r="17" spans="1:9" ht="15.75" customHeight="1" thickBot="1">
      <c r="A17" s="739" t="s">
        <v>15</v>
      </c>
      <c r="B17" s="740"/>
      <c r="C17" s="740"/>
      <c r="D17" s="740"/>
      <c r="E17" s="491">
        <f>E15+E16</f>
        <v>103113</v>
      </c>
      <c r="F17" s="740" t="s">
        <v>15</v>
      </c>
      <c r="G17" s="740"/>
      <c r="H17" s="740"/>
      <c r="I17" s="491">
        <f>I15+I16</f>
        <v>103113</v>
      </c>
    </row>
    <row r="21" ht="21.75" customHeight="1"/>
  </sheetData>
  <sheetProtection/>
  <mergeCells count="15">
    <mergeCell ref="A17:D17"/>
    <mergeCell ref="F17:H17"/>
    <mergeCell ref="D13:D14"/>
    <mergeCell ref="E13:E14"/>
    <mergeCell ref="G12:G14"/>
    <mergeCell ref="C13:C14"/>
    <mergeCell ref="A12:A14"/>
    <mergeCell ref="B12:B14"/>
    <mergeCell ref="A6:I6"/>
    <mergeCell ref="A7:I7"/>
    <mergeCell ref="A9:E9"/>
    <mergeCell ref="F9:I9"/>
    <mergeCell ref="F12:F14"/>
    <mergeCell ref="A15:D15"/>
    <mergeCell ref="F15:H15"/>
  </mergeCells>
  <printOptions horizontalCentered="1" verticalCentered="1"/>
  <pageMargins left="0.7874015748031497" right="0.7874015748031497" top="0.5511811023622047" bottom="1.56" header="1.1023622047244095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5.125" style="0" customWidth="1"/>
    <col min="2" max="2" width="59.75390625" style="0" bestFit="1" customWidth="1"/>
    <col min="3" max="3" width="13.75390625" style="0" bestFit="1" customWidth="1"/>
    <col min="4" max="4" width="25.375" style="0" bestFit="1" customWidth="1"/>
  </cols>
  <sheetData>
    <row r="1" spans="1:5" ht="16.5">
      <c r="A1" s="383"/>
      <c r="B1" s="383"/>
      <c r="C1" s="110"/>
      <c r="D1" s="323" t="s">
        <v>333</v>
      </c>
      <c r="E1" s="110"/>
    </row>
    <row r="2" spans="1:5" ht="16.5">
      <c r="A2" s="383"/>
      <c r="B2" s="383"/>
      <c r="C2" s="110"/>
      <c r="D2" s="324" t="s">
        <v>355</v>
      </c>
      <c r="E2" s="110"/>
    </row>
    <row r="3" spans="1:5" ht="16.5">
      <c r="A3" s="383"/>
      <c r="B3" s="383"/>
      <c r="C3" s="110"/>
      <c r="D3" s="324" t="s">
        <v>21</v>
      </c>
      <c r="E3" s="110"/>
    </row>
    <row r="4" spans="1:5" ht="16.5">
      <c r="A4" s="383"/>
      <c r="B4" s="383"/>
      <c r="C4" s="110"/>
      <c r="D4" s="325" t="s">
        <v>356</v>
      </c>
      <c r="E4" s="110"/>
    </row>
    <row r="5" spans="1:5" ht="16.5">
      <c r="A5" s="383"/>
      <c r="B5" s="383"/>
      <c r="C5" s="383"/>
      <c r="D5" s="383"/>
      <c r="E5" s="110"/>
    </row>
    <row r="6" spans="1:5" ht="16.5">
      <c r="A6" s="383"/>
      <c r="B6" s="383"/>
      <c r="C6" s="383"/>
      <c r="D6" s="383"/>
      <c r="E6" s="110"/>
    </row>
    <row r="7" spans="1:5" ht="16.5">
      <c r="A7" s="383"/>
      <c r="B7" s="383"/>
      <c r="C7" s="383"/>
      <c r="D7" s="383"/>
      <c r="E7" s="110"/>
    </row>
    <row r="8" spans="1:5" ht="15.75" customHeight="1">
      <c r="A8" s="383"/>
      <c r="B8" s="383"/>
      <c r="C8" s="383"/>
      <c r="D8" s="383"/>
      <c r="E8" s="110"/>
    </row>
    <row r="9" spans="1:5" ht="18" customHeight="1">
      <c r="A9" s="711" t="s">
        <v>238</v>
      </c>
      <c r="B9" s="737"/>
      <c r="C9" s="737"/>
      <c r="D9" s="737"/>
      <c r="E9" s="758"/>
    </row>
    <row r="10" spans="1:5" ht="18.75" customHeight="1">
      <c r="A10" s="711" t="s">
        <v>239</v>
      </c>
      <c r="B10" s="737"/>
      <c r="C10" s="737"/>
      <c r="D10" s="737"/>
      <c r="E10" s="758"/>
    </row>
    <row r="11" spans="1:5" ht="19.5">
      <c r="A11" s="711" t="s">
        <v>331</v>
      </c>
      <c r="B11" s="737"/>
      <c r="C11" s="737"/>
      <c r="D11" s="737"/>
      <c r="E11" s="758"/>
    </row>
    <row r="12" spans="1:4" ht="15">
      <c r="A12" s="29"/>
      <c r="B12" s="29"/>
      <c r="C12" s="29"/>
      <c r="D12" s="29"/>
    </row>
    <row r="13" spans="1:4" ht="15" customHeight="1" thickBot="1">
      <c r="A13" s="383"/>
      <c r="B13" s="383"/>
      <c r="C13" s="383"/>
      <c r="D13" s="211" t="s">
        <v>32</v>
      </c>
    </row>
    <row r="14" spans="1:4" ht="36">
      <c r="A14" s="415" t="s">
        <v>240</v>
      </c>
      <c r="B14" s="416" t="s">
        <v>241</v>
      </c>
      <c r="C14" s="417" t="s">
        <v>242</v>
      </c>
      <c r="D14" s="418" t="s">
        <v>214</v>
      </c>
    </row>
    <row r="15" spans="1:4" ht="18" customHeight="1">
      <c r="A15" s="419"/>
      <c r="B15" s="420" t="s">
        <v>243</v>
      </c>
      <c r="C15" s="421" t="s">
        <v>244</v>
      </c>
      <c r="D15" s="422">
        <f>SUM(D16)</f>
        <v>1460000</v>
      </c>
    </row>
    <row r="16" spans="1:4" ht="20.25" customHeight="1">
      <c r="A16" s="423">
        <v>1</v>
      </c>
      <c r="B16" s="392" t="s">
        <v>354</v>
      </c>
      <c r="C16" s="424">
        <v>952</v>
      </c>
      <c r="D16" s="391">
        <v>1460000</v>
      </c>
    </row>
    <row r="17" spans="1:4" ht="18" customHeight="1">
      <c r="A17" s="419"/>
      <c r="B17" s="420" t="s">
        <v>245</v>
      </c>
      <c r="C17" s="425" t="s">
        <v>244</v>
      </c>
      <c r="D17" s="422">
        <f>D18+D19</f>
        <v>1460000</v>
      </c>
    </row>
    <row r="18" spans="1:4" ht="20.25" customHeight="1">
      <c r="A18" s="423">
        <v>1</v>
      </c>
      <c r="B18" s="426" t="s">
        <v>283</v>
      </c>
      <c r="C18" s="427">
        <v>992</v>
      </c>
      <c r="D18" s="391">
        <v>350000</v>
      </c>
    </row>
    <row r="19" spans="1:4" ht="21" customHeight="1">
      <c r="A19" s="423">
        <v>2</v>
      </c>
      <c r="B19" s="392" t="s">
        <v>281</v>
      </c>
      <c r="C19" s="427">
        <v>982</v>
      </c>
      <c r="D19" s="391">
        <v>1110000</v>
      </c>
    </row>
    <row r="20" spans="1:4" ht="18.75" thickBot="1">
      <c r="A20" s="759" t="s">
        <v>246</v>
      </c>
      <c r="B20" s="760"/>
      <c r="C20" s="761"/>
      <c r="D20" s="428">
        <f>SUM(D15-D17)</f>
        <v>0</v>
      </c>
    </row>
  </sheetData>
  <sheetProtection/>
  <mergeCells count="4">
    <mergeCell ref="A10:E10"/>
    <mergeCell ref="A11:E11"/>
    <mergeCell ref="A9:E9"/>
    <mergeCell ref="A20:C20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K2" sqref="K2:K4"/>
    </sheetView>
  </sheetViews>
  <sheetFormatPr defaultColWidth="9.00390625" defaultRowHeight="12.75"/>
  <cols>
    <col min="1" max="1" width="9.25390625" style="0" bestFit="1" customWidth="1"/>
    <col min="2" max="2" width="9.375" style="0" bestFit="1" customWidth="1"/>
    <col min="4" max="4" width="46.00390625" style="0" customWidth="1"/>
    <col min="5" max="5" width="13.00390625" style="0" bestFit="1" customWidth="1"/>
    <col min="6" max="6" width="12.125" style="0" customWidth="1"/>
    <col min="7" max="7" width="13.00390625" style="0" bestFit="1" customWidth="1"/>
    <col min="8" max="8" width="12.75390625" style="0" customWidth="1"/>
    <col min="9" max="9" width="12.00390625" style="0" customWidth="1"/>
    <col min="10" max="10" width="10.125" style="0" customWidth="1"/>
    <col min="11" max="11" width="9.875" style="0" bestFit="1" customWidth="1"/>
    <col min="12" max="12" width="11.125" style="0" customWidth="1"/>
    <col min="13" max="13" width="11.375" style="0" customWidth="1"/>
  </cols>
  <sheetData>
    <row r="1" spans="1:11" ht="15">
      <c r="A1" s="16"/>
      <c r="B1" s="17"/>
      <c r="C1" s="17"/>
      <c r="D1" s="17"/>
      <c r="E1" s="17"/>
      <c r="F1" s="17"/>
      <c r="G1" s="17"/>
      <c r="I1" s="17"/>
      <c r="J1" s="18"/>
      <c r="K1" s="61" t="s">
        <v>28</v>
      </c>
    </row>
    <row r="2" spans="1:11" ht="15">
      <c r="A2" s="17"/>
      <c r="B2" s="17"/>
      <c r="C2" s="17"/>
      <c r="D2" s="17"/>
      <c r="E2" s="17"/>
      <c r="F2" s="17"/>
      <c r="G2" s="17"/>
      <c r="I2" s="17"/>
      <c r="J2" s="18"/>
      <c r="K2" s="38" t="s">
        <v>355</v>
      </c>
    </row>
    <row r="3" spans="1:11" ht="15">
      <c r="A3" s="17"/>
      <c r="B3" s="17"/>
      <c r="C3" s="17"/>
      <c r="D3" s="17"/>
      <c r="E3" s="17"/>
      <c r="F3" s="17"/>
      <c r="G3" s="17"/>
      <c r="I3" s="17"/>
      <c r="J3" s="18"/>
      <c r="K3" s="38" t="s">
        <v>21</v>
      </c>
    </row>
    <row r="4" spans="1:11" ht="15">
      <c r="A4" s="17"/>
      <c r="B4" s="17"/>
      <c r="C4" s="17"/>
      <c r="D4" s="17"/>
      <c r="E4" s="17"/>
      <c r="F4" s="17"/>
      <c r="G4" s="16"/>
      <c r="I4" s="17"/>
      <c r="J4" s="18"/>
      <c r="K4" s="39" t="s">
        <v>356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8"/>
    </row>
    <row r="6" spans="1:13" ht="15">
      <c r="A6" s="507" t="s">
        <v>29</v>
      </c>
      <c r="B6" s="508"/>
      <c r="C6" s="508"/>
      <c r="D6" s="508"/>
      <c r="E6" s="508"/>
      <c r="F6" s="508"/>
      <c r="G6" s="508"/>
      <c r="H6" s="508"/>
      <c r="I6" s="508"/>
      <c r="J6" s="509"/>
      <c r="K6" s="509"/>
      <c r="L6" s="509"/>
      <c r="M6" s="509"/>
    </row>
    <row r="7" spans="1:13" ht="15.75" customHeight="1">
      <c r="A7" s="507" t="s">
        <v>298</v>
      </c>
      <c r="B7" s="508"/>
      <c r="C7" s="508"/>
      <c r="D7" s="508"/>
      <c r="E7" s="508"/>
      <c r="F7" s="508"/>
      <c r="G7" s="508"/>
      <c r="H7" s="508"/>
      <c r="I7" s="508"/>
      <c r="J7" s="509"/>
      <c r="K7" s="509"/>
      <c r="L7" s="509"/>
      <c r="M7" s="509"/>
    </row>
    <row r="8" spans="1:13" ht="15.75" customHeight="1">
      <c r="A8" s="507" t="s">
        <v>30</v>
      </c>
      <c r="B8" s="508"/>
      <c r="C8" s="508"/>
      <c r="D8" s="508"/>
      <c r="E8" s="508"/>
      <c r="F8" s="508"/>
      <c r="G8" s="508"/>
      <c r="H8" s="508"/>
      <c r="I8" s="508"/>
      <c r="J8" s="509"/>
      <c r="K8" s="509"/>
      <c r="L8" s="509"/>
      <c r="M8" s="509"/>
    </row>
    <row r="9" spans="1:13" ht="18" customHeight="1">
      <c r="A9" s="507" t="s">
        <v>31</v>
      </c>
      <c r="B9" s="508"/>
      <c r="C9" s="508"/>
      <c r="D9" s="508"/>
      <c r="E9" s="508"/>
      <c r="F9" s="508"/>
      <c r="G9" s="508"/>
      <c r="H9" s="508"/>
      <c r="I9" s="508"/>
      <c r="J9" s="509"/>
      <c r="K9" s="509"/>
      <c r="L9" s="509"/>
      <c r="M9" s="509"/>
    </row>
    <row r="10" spans="1:13" ht="15.75" thickBot="1">
      <c r="A10" s="17"/>
      <c r="B10" s="17"/>
      <c r="C10" s="17"/>
      <c r="D10" s="17"/>
      <c r="E10" s="17"/>
      <c r="F10" s="17"/>
      <c r="G10" s="17"/>
      <c r="H10" s="17"/>
      <c r="I10" s="17"/>
      <c r="J10" s="18"/>
      <c r="M10" s="63" t="s">
        <v>32</v>
      </c>
    </row>
    <row r="11" spans="1:13" ht="14.25">
      <c r="A11" s="501" t="s">
        <v>33</v>
      </c>
      <c r="B11" s="504" t="s">
        <v>34</v>
      </c>
      <c r="C11" s="504" t="s">
        <v>35</v>
      </c>
      <c r="D11" s="504" t="s">
        <v>36</v>
      </c>
      <c r="E11" s="513" t="s">
        <v>15</v>
      </c>
      <c r="F11" s="516" t="s">
        <v>37</v>
      </c>
      <c r="G11" s="517"/>
      <c r="H11" s="517"/>
      <c r="I11" s="517"/>
      <c r="J11" s="517"/>
      <c r="K11" s="517"/>
      <c r="L11" s="517"/>
      <c r="M11" s="518"/>
    </row>
    <row r="12" spans="1:13" ht="13.5">
      <c r="A12" s="502"/>
      <c r="B12" s="505"/>
      <c r="C12" s="505"/>
      <c r="D12" s="505"/>
      <c r="E12" s="514"/>
      <c r="F12" s="519" t="s">
        <v>38</v>
      </c>
      <c r="G12" s="498" t="s">
        <v>39</v>
      </c>
      <c r="H12" s="499"/>
      <c r="I12" s="521"/>
      <c r="J12" s="519" t="s">
        <v>40</v>
      </c>
      <c r="K12" s="498" t="s">
        <v>39</v>
      </c>
      <c r="L12" s="499"/>
      <c r="M12" s="500"/>
    </row>
    <row r="13" spans="1:13" ht="156" customHeight="1">
      <c r="A13" s="503"/>
      <c r="B13" s="506"/>
      <c r="C13" s="506"/>
      <c r="D13" s="506"/>
      <c r="E13" s="515"/>
      <c r="F13" s="520"/>
      <c r="G13" s="62" t="s">
        <v>41</v>
      </c>
      <c r="H13" s="62" t="s">
        <v>42</v>
      </c>
      <c r="I13" s="62" t="s">
        <v>43</v>
      </c>
      <c r="J13" s="520"/>
      <c r="K13" s="62" t="s">
        <v>41</v>
      </c>
      <c r="L13" s="62" t="s">
        <v>42</v>
      </c>
      <c r="M13" s="438" t="s">
        <v>43</v>
      </c>
    </row>
    <row r="14" spans="1:13" ht="13.5" thickBot="1">
      <c r="A14" s="439">
        <v>1</v>
      </c>
      <c r="B14" s="74">
        <v>2</v>
      </c>
      <c r="C14" s="74">
        <v>3</v>
      </c>
      <c r="D14" s="74">
        <v>4</v>
      </c>
      <c r="E14" s="75">
        <v>5</v>
      </c>
      <c r="F14" s="76">
        <v>6</v>
      </c>
      <c r="G14" s="77">
        <v>7</v>
      </c>
      <c r="H14" s="77">
        <v>8</v>
      </c>
      <c r="I14" s="77">
        <v>9</v>
      </c>
      <c r="J14" s="76">
        <v>10</v>
      </c>
      <c r="K14" s="77">
        <v>11</v>
      </c>
      <c r="L14" s="77">
        <v>12</v>
      </c>
      <c r="M14" s="440">
        <v>13</v>
      </c>
    </row>
    <row r="15" spans="1:13" ht="18" thickBot="1" thickTop="1">
      <c r="A15" s="441" t="s">
        <v>44</v>
      </c>
      <c r="B15" s="64"/>
      <c r="C15" s="64"/>
      <c r="D15" s="78" t="s">
        <v>5</v>
      </c>
      <c r="E15" s="90">
        <f>SUM(E16)</f>
        <v>74000</v>
      </c>
      <c r="F15" s="91">
        <f aca="true" t="shared" si="0" ref="F15:M15">SUM(F16)</f>
        <v>74000</v>
      </c>
      <c r="G15" s="90">
        <f t="shared" si="0"/>
        <v>0</v>
      </c>
      <c r="H15" s="90">
        <f t="shared" si="0"/>
        <v>74000</v>
      </c>
      <c r="I15" s="90">
        <f t="shared" si="0"/>
        <v>0</v>
      </c>
      <c r="J15" s="91">
        <f t="shared" si="0"/>
        <v>0</v>
      </c>
      <c r="K15" s="90">
        <f t="shared" si="0"/>
        <v>0</v>
      </c>
      <c r="L15" s="90">
        <f t="shared" si="0"/>
        <v>0</v>
      </c>
      <c r="M15" s="442">
        <f t="shared" si="0"/>
        <v>0</v>
      </c>
    </row>
    <row r="16" spans="1:13" ht="30" customHeight="1" thickTop="1">
      <c r="A16" s="443"/>
      <c r="B16" s="65" t="s">
        <v>45</v>
      </c>
      <c r="C16" s="65"/>
      <c r="D16" s="79" t="s">
        <v>46</v>
      </c>
      <c r="E16" s="92">
        <f>SUM(J16+F16)</f>
        <v>74000</v>
      </c>
      <c r="F16" s="93">
        <f>SUM(G16:I16)</f>
        <v>74000</v>
      </c>
      <c r="G16" s="92">
        <f>G17</f>
        <v>0</v>
      </c>
      <c r="H16" s="92">
        <f>H17</f>
        <v>74000</v>
      </c>
      <c r="I16" s="92">
        <f>I17</f>
        <v>0</v>
      </c>
      <c r="J16" s="93">
        <f>SUM(K16:M16)</f>
        <v>0</v>
      </c>
      <c r="K16" s="92">
        <f>K17</f>
        <v>0</v>
      </c>
      <c r="L16" s="92">
        <f>L17</f>
        <v>0</v>
      </c>
      <c r="M16" s="297">
        <f>M17</f>
        <v>0</v>
      </c>
    </row>
    <row r="17" spans="1:13" ht="61.5" customHeight="1" thickBot="1">
      <c r="A17" s="444"/>
      <c r="B17" s="67"/>
      <c r="C17" s="67">
        <v>2110</v>
      </c>
      <c r="D17" s="80" t="s">
        <v>47</v>
      </c>
      <c r="E17" s="92">
        <f>SUM(J17+F17)</f>
        <v>74000</v>
      </c>
      <c r="F17" s="93">
        <f>SUM(G17:I17)</f>
        <v>74000</v>
      </c>
      <c r="G17" s="94">
        <v>0</v>
      </c>
      <c r="H17" s="94">
        <v>74000</v>
      </c>
      <c r="I17" s="94">
        <v>0</v>
      </c>
      <c r="J17" s="93">
        <f>SUM(K17:M17)</f>
        <v>0</v>
      </c>
      <c r="K17" s="94">
        <v>0</v>
      </c>
      <c r="L17" s="94">
        <v>0</v>
      </c>
      <c r="M17" s="445">
        <v>0</v>
      </c>
    </row>
    <row r="18" spans="1:13" ht="18" thickBot="1" thickTop="1">
      <c r="A18" s="446" t="s">
        <v>23</v>
      </c>
      <c r="B18" s="64"/>
      <c r="C18" s="64"/>
      <c r="D18" s="81" t="s">
        <v>6</v>
      </c>
      <c r="E18" s="90">
        <f>SUM(E19)</f>
        <v>19500</v>
      </c>
      <c r="F18" s="91">
        <f aca="true" t="shared" si="1" ref="F18:M18">SUM(F19)</f>
        <v>19500</v>
      </c>
      <c r="G18" s="90">
        <f t="shared" si="1"/>
        <v>19500</v>
      </c>
      <c r="H18" s="90">
        <f t="shared" si="1"/>
        <v>0</v>
      </c>
      <c r="I18" s="90">
        <f t="shared" si="1"/>
        <v>0</v>
      </c>
      <c r="J18" s="91">
        <f t="shared" si="1"/>
        <v>0</v>
      </c>
      <c r="K18" s="90">
        <f t="shared" si="1"/>
        <v>0</v>
      </c>
      <c r="L18" s="90">
        <f t="shared" si="1"/>
        <v>0</v>
      </c>
      <c r="M18" s="442">
        <f t="shared" si="1"/>
        <v>0</v>
      </c>
    </row>
    <row r="19" spans="1:13" ht="15.75" thickTop="1">
      <c r="A19" s="443"/>
      <c r="B19" s="65" t="s">
        <v>142</v>
      </c>
      <c r="C19" s="65"/>
      <c r="D19" s="79" t="s">
        <v>143</v>
      </c>
      <c r="E19" s="92">
        <f>SUM(J19+F19)</f>
        <v>19500</v>
      </c>
      <c r="F19" s="93">
        <f>SUM(G19:I19)</f>
        <v>19500</v>
      </c>
      <c r="G19" s="92">
        <f>G20</f>
        <v>19500</v>
      </c>
      <c r="H19" s="92">
        <f>H20</f>
        <v>0</v>
      </c>
      <c r="I19" s="92">
        <f>I20</f>
        <v>0</v>
      </c>
      <c r="J19" s="93">
        <f>SUM(K19:M19)</f>
        <v>0</v>
      </c>
      <c r="K19" s="92">
        <f>K20</f>
        <v>0</v>
      </c>
      <c r="L19" s="92">
        <f>L20</f>
        <v>0</v>
      </c>
      <c r="M19" s="297">
        <f>M20</f>
        <v>0</v>
      </c>
    </row>
    <row r="20" spans="1:13" ht="60" customHeight="1" thickBot="1">
      <c r="A20" s="447"/>
      <c r="B20" s="69"/>
      <c r="C20" s="69" t="s">
        <v>48</v>
      </c>
      <c r="D20" s="82" t="s">
        <v>49</v>
      </c>
      <c r="E20" s="92">
        <f>SUM(J20+F20)</f>
        <v>19500</v>
      </c>
      <c r="F20" s="93">
        <f>SUM(G20:I20)</f>
        <v>19500</v>
      </c>
      <c r="G20" s="94">
        <v>19500</v>
      </c>
      <c r="H20" s="94">
        <v>0</v>
      </c>
      <c r="I20" s="94">
        <v>0</v>
      </c>
      <c r="J20" s="93">
        <f>SUM(K20:M20)</f>
        <v>0</v>
      </c>
      <c r="K20" s="94">
        <v>0</v>
      </c>
      <c r="L20" s="94">
        <v>0</v>
      </c>
      <c r="M20" s="445">
        <v>0</v>
      </c>
    </row>
    <row r="21" spans="1:13" ht="18" thickBot="1" thickTop="1">
      <c r="A21" s="446" t="s">
        <v>285</v>
      </c>
      <c r="B21" s="64"/>
      <c r="C21" s="64"/>
      <c r="D21" s="81" t="s">
        <v>7</v>
      </c>
      <c r="E21" s="90">
        <f>SUM(E22)</f>
        <v>16200</v>
      </c>
      <c r="F21" s="97">
        <f aca="true" t="shared" si="2" ref="F21:M21">SUM(F22)</f>
        <v>16200</v>
      </c>
      <c r="G21" s="90">
        <f t="shared" si="2"/>
        <v>16200</v>
      </c>
      <c r="H21" s="90">
        <f t="shared" si="2"/>
        <v>0</v>
      </c>
      <c r="I21" s="90">
        <f t="shared" si="2"/>
        <v>0</v>
      </c>
      <c r="J21" s="97">
        <f t="shared" si="2"/>
        <v>0</v>
      </c>
      <c r="K21" s="90">
        <f t="shared" si="2"/>
        <v>0</v>
      </c>
      <c r="L21" s="90">
        <f t="shared" si="2"/>
        <v>0</v>
      </c>
      <c r="M21" s="442">
        <f t="shared" si="2"/>
        <v>0</v>
      </c>
    </row>
    <row r="22" spans="1:13" ht="17.25" customHeight="1" thickTop="1">
      <c r="A22" s="443"/>
      <c r="B22" s="65" t="s">
        <v>286</v>
      </c>
      <c r="C22" s="65"/>
      <c r="D22" s="79" t="s">
        <v>204</v>
      </c>
      <c r="E22" s="92">
        <f>SUM(J22+F22)</f>
        <v>16200</v>
      </c>
      <c r="F22" s="98">
        <f>SUM(G22:I22)</f>
        <v>16200</v>
      </c>
      <c r="G22" s="92">
        <f>G23</f>
        <v>16200</v>
      </c>
      <c r="H22" s="92">
        <f>H23</f>
        <v>0</v>
      </c>
      <c r="I22" s="92">
        <f>I23</f>
        <v>0</v>
      </c>
      <c r="J22" s="98">
        <f>SUM(K22:M22)</f>
        <v>0</v>
      </c>
      <c r="K22" s="92">
        <f>K23</f>
        <v>0</v>
      </c>
      <c r="L22" s="92">
        <f>L23</f>
        <v>0</v>
      </c>
      <c r="M22" s="297">
        <f>M23</f>
        <v>0</v>
      </c>
    </row>
    <row r="23" spans="1:13" ht="30.75" thickBot="1">
      <c r="A23" s="447"/>
      <c r="B23" s="69"/>
      <c r="C23" s="69" t="s">
        <v>334</v>
      </c>
      <c r="D23" s="82" t="s">
        <v>335</v>
      </c>
      <c r="E23" s="92">
        <f>SUM(J23+F23)</f>
        <v>16200</v>
      </c>
      <c r="F23" s="98">
        <f>SUM(G23:I23)</f>
        <v>16200</v>
      </c>
      <c r="G23" s="94">
        <v>16200</v>
      </c>
      <c r="H23" s="94">
        <v>0</v>
      </c>
      <c r="I23" s="94">
        <v>0</v>
      </c>
      <c r="J23" s="98">
        <f>SUM(K23:M23)</f>
        <v>0</v>
      </c>
      <c r="K23" s="94">
        <v>0</v>
      </c>
      <c r="L23" s="94">
        <v>0</v>
      </c>
      <c r="M23" s="445">
        <v>0</v>
      </c>
    </row>
    <row r="24" spans="1:13" ht="18" thickBot="1" thickTop="1">
      <c r="A24" s="446">
        <v>700</v>
      </c>
      <c r="B24" s="68"/>
      <c r="C24" s="68"/>
      <c r="D24" s="81" t="s">
        <v>8</v>
      </c>
      <c r="E24" s="90">
        <f>SUM(E25)</f>
        <v>510000</v>
      </c>
      <c r="F24" s="97">
        <f aca="true" t="shared" si="3" ref="F24:M24">SUM(F25)</f>
        <v>10000</v>
      </c>
      <c r="G24" s="90">
        <f t="shared" si="3"/>
        <v>0</v>
      </c>
      <c r="H24" s="90">
        <f t="shared" si="3"/>
        <v>10000</v>
      </c>
      <c r="I24" s="90">
        <f t="shared" si="3"/>
        <v>0</v>
      </c>
      <c r="J24" s="97">
        <f t="shared" si="3"/>
        <v>500000</v>
      </c>
      <c r="K24" s="90">
        <f t="shared" si="3"/>
        <v>500000</v>
      </c>
      <c r="L24" s="90">
        <f t="shared" si="3"/>
        <v>0</v>
      </c>
      <c r="M24" s="442">
        <f t="shared" si="3"/>
        <v>0</v>
      </c>
    </row>
    <row r="25" spans="1:13" ht="17.25" customHeight="1" thickTop="1">
      <c r="A25" s="443"/>
      <c r="B25" s="65">
        <v>70005</v>
      </c>
      <c r="C25" s="65"/>
      <c r="D25" s="84" t="s">
        <v>50</v>
      </c>
      <c r="E25" s="92">
        <f>SUM(J25+F25)</f>
        <v>510000</v>
      </c>
      <c r="F25" s="93">
        <f>SUM(G25:I25)</f>
        <v>10000</v>
      </c>
      <c r="G25" s="92">
        <f>G26+G27</f>
        <v>0</v>
      </c>
      <c r="H25" s="92">
        <f>H26+H27</f>
        <v>10000</v>
      </c>
      <c r="I25" s="92">
        <f>I27+I26</f>
        <v>0</v>
      </c>
      <c r="J25" s="93">
        <f>SUM(K25:M25)</f>
        <v>500000</v>
      </c>
      <c r="K25" s="92">
        <f>K26+K27</f>
        <v>500000</v>
      </c>
      <c r="L25" s="92">
        <f>L26+L27</f>
        <v>0</v>
      </c>
      <c r="M25" s="297">
        <f>M27+M26</f>
        <v>0</v>
      </c>
    </row>
    <row r="26" spans="1:13" ht="15">
      <c r="A26" s="447"/>
      <c r="B26" s="69"/>
      <c r="C26" s="69" t="s">
        <v>51</v>
      </c>
      <c r="D26" s="85" t="s">
        <v>52</v>
      </c>
      <c r="E26" s="92">
        <f>SUM(J26+F26)</f>
        <v>500000</v>
      </c>
      <c r="F26" s="93">
        <f>SUM(G26:I26)</f>
        <v>0</v>
      </c>
      <c r="G26" s="94">
        <v>0</v>
      </c>
      <c r="H26" s="94">
        <v>0</v>
      </c>
      <c r="I26" s="94">
        <v>0</v>
      </c>
      <c r="J26" s="93">
        <f>SUM(K26:M26)</f>
        <v>500000</v>
      </c>
      <c r="K26" s="94">
        <v>500000</v>
      </c>
      <c r="L26" s="94">
        <v>0</v>
      </c>
      <c r="M26" s="445">
        <v>0</v>
      </c>
    </row>
    <row r="27" spans="1:13" ht="65.25" customHeight="1" thickBot="1">
      <c r="A27" s="444"/>
      <c r="B27" s="66"/>
      <c r="C27" s="66">
        <v>2110</v>
      </c>
      <c r="D27" s="82" t="s">
        <v>47</v>
      </c>
      <c r="E27" s="92">
        <f>SUM(J27+F27)</f>
        <v>10000</v>
      </c>
      <c r="F27" s="93">
        <f>SUM(G27:I27)</f>
        <v>10000</v>
      </c>
      <c r="G27" s="99">
        <v>0</v>
      </c>
      <c r="H27" s="99">
        <v>10000</v>
      </c>
      <c r="I27" s="99">
        <v>0</v>
      </c>
      <c r="J27" s="93">
        <f>SUM(K27:M27)</f>
        <v>0</v>
      </c>
      <c r="K27" s="99">
        <v>0</v>
      </c>
      <c r="L27" s="99">
        <v>0</v>
      </c>
      <c r="M27" s="367">
        <v>0</v>
      </c>
    </row>
    <row r="28" spans="1:13" ht="18" thickBot="1" thickTop="1">
      <c r="A28" s="446">
        <v>710</v>
      </c>
      <c r="B28" s="68"/>
      <c r="C28" s="68"/>
      <c r="D28" s="81" t="s">
        <v>9</v>
      </c>
      <c r="E28" s="90">
        <f>SUM(E29+E31+E33)</f>
        <v>333000</v>
      </c>
      <c r="F28" s="91">
        <f aca="true" t="shared" si="4" ref="F28:L28">SUM(F29+F31+F33)</f>
        <v>323000</v>
      </c>
      <c r="G28" s="90">
        <f t="shared" si="4"/>
        <v>0</v>
      </c>
      <c r="H28" s="90">
        <f t="shared" si="4"/>
        <v>323000</v>
      </c>
      <c r="I28" s="90">
        <f t="shared" si="4"/>
        <v>0</v>
      </c>
      <c r="J28" s="91">
        <f t="shared" si="4"/>
        <v>10000</v>
      </c>
      <c r="K28" s="90">
        <f t="shared" si="4"/>
        <v>0</v>
      </c>
      <c r="L28" s="90">
        <f t="shared" si="4"/>
        <v>10000</v>
      </c>
      <c r="M28" s="442">
        <f>M29+M31+M33</f>
        <v>0</v>
      </c>
    </row>
    <row r="29" spans="1:13" ht="15.75" thickTop="1">
      <c r="A29" s="443"/>
      <c r="B29" s="65">
        <v>71013</v>
      </c>
      <c r="C29" s="65"/>
      <c r="D29" s="84" t="s">
        <v>53</v>
      </c>
      <c r="E29" s="92">
        <f aca="true" t="shared" si="5" ref="E29:E35">SUM(J29+F29)</f>
        <v>78000</v>
      </c>
      <c r="F29" s="93">
        <f aca="true" t="shared" si="6" ref="F29:F35">SUM(G29:I29)</f>
        <v>78000</v>
      </c>
      <c r="G29" s="92">
        <f>G30</f>
        <v>0</v>
      </c>
      <c r="H29" s="92">
        <f>H30</f>
        <v>78000</v>
      </c>
      <c r="I29" s="92">
        <f>I30</f>
        <v>0</v>
      </c>
      <c r="J29" s="93">
        <f>SUM(K29:M29)</f>
        <v>0</v>
      </c>
      <c r="K29" s="92">
        <f>K30</f>
        <v>0</v>
      </c>
      <c r="L29" s="92">
        <f>L30</f>
        <v>0</v>
      </c>
      <c r="M29" s="297">
        <f>M30</f>
        <v>0</v>
      </c>
    </row>
    <row r="30" spans="1:13" ht="60">
      <c r="A30" s="447"/>
      <c r="B30" s="69"/>
      <c r="C30" s="69">
        <v>2110</v>
      </c>
      <c r="D30" s="82" t="s">
        <v>47</v>
      </c>
      <c r="E30" s="94">
        <f t="shared" si="5"/>
        <v>78000</v>
      </c>
      <c r="F30" s="100">
        <f t="shared" si="6"/>
        <v>78000</v>
      </c>
      <c r="G30" s="94">
        <v>0</v>
      </c>
      <c r="H30" s="94">
        <v>78000</v>
      </c>
      <c r="I30" s="94">
        <v>0</v>
      </c>
      <c r="J30" s="100">
        <f>SUM(K30:M30)</f>
        <v>0</v>
      </c>
      <c r="K30" s="94">
        <v>0</v>
      </c>
      <c r="L30" s="94">
        <v>0</v>
      </c>
      <c r="M30" s="445">
        <v>0</v>
      </c>
    </row>
    <row r="31" spans="1:13" ht="15">
      <c r="A31" s="447"/>
      <c r="B31" s="69">
        <v>71014</v>
      </c>
      <c r="C31" s="69"/>
      <c r="D31" s="85" t="s">
        <v>54</v>
      </c>
      <c r="E31" s="92">
        <f t="shared" si="5"/>
        <v>19000</v>
      </c>
      <c r="F31" s="93">
        <f t="shared" si="6"/>
        <v>19000</v>
      </c>
      <c r="G31" s="94">
        <f>G32</f>
        <v>0</v>
      </c>
      <c r="H31" s="94">
        <f>H32</f>
        <v>19000</v>
      </c>
      <c r="I31" s="94">
        <f>I32</f>
        <v>0</v>
      </c>
      <c r="J31" s="93">
        <f>SUM(K31:M31)</f>
        <v>0</v>
      </c>
      <c r="K31" s="94">
        <f>K32</f>
        <v>0</v>
      </c>
      <c r="L31" s="94">
        <f>L32</f>
        <v>0</v>
      </c>
      <c r="M31" s="445">
        <f>M32</f>
        <v>0</v>
      </c>
    </row>
    <row r="32" spans="1:13" ht="60">
      <c r="A32" s="447"/>
      <c r="B32" s="69"/>
      <c r="C32" s="69">
        <v>2110</v>
      </c>
      <c r="D32" s="82" t="s">
        <v>47</v>
      </c>
      <c r="E32" s="92">
        <f t="shared" si="5"/>
        <v>19000</v>
      </c>
      <c r="F32" s="93">
        <f t="shared" si="6"/>
        <v>19000</v>
      </c>
      <c r="G32" s="94">
        <v>0</v>
      </c>
      <c r="H32" s="94">
        <v>19000</v>
      </c>
      <c r="I32" s="94">
        <v>0</v>
      </c>
      <c r="J32" s="93">
        <f>SUM(K32:M32)</f>
        <v>0</v>
      </c>
      <c r="K32" s="94">
        <v>0</v>
      </c>
      <c r="L32" s="94">
        <v>0</v>
      </c>
      <c r="M32" s="445">
        <v>0</v>
      </c>
    </row>
    <row r="33" spans="1:13" ht="15">
      <c r="A33" s="447"/>
      <c r="B33" s="69">
        <v>71015</v>
      </c>
      <c r="C33" s="69"/>
      <c r="D33" s="85" t="s">
        <v>55</v>
      </c>
      <c r="E33" s="92">
        <f>SUM(J33+F33)</f>
        <v>236000</v>
      </c>
      <c r="F33" s="93">
        <f t="shared" si="6"/>
        <v>226000</v>
      </c>
      <c r="G33" s="94">
        <f>SUM(G34:G35)</f>
        <v>0</v>
      </c>
      <c r="H33" s="94">
        <f>SUM(H34:H35)</f>
        <v>226000</v>
      </c>
      <c r="I33" s="94">
        <f>SUM(I34:I35)</f>
        <v>0</v>
      </c>
      <c r="J33" s="100">
        <f>J34+J35</f>
        <v>10000</v>
      </c>
      <c r="K33" s="94">
        <f>SUM(K34:K35)</f>
        <v>0</v>
      </c>
      <c r="L33" s="94">
        <f>SUM(L34:L35)</f>
        <v>10000</v>
      </c>
      <c r="M33" s="445">
        <f>SUM(M34:M35)</f>
        <v>0</v>
      </c>
    </row>
    <row r="34" spans="1:13" ht="60">
      <c r="A34" s="447"/>
      <c r="B34" s="69"/>
      <c r="C34" s="69">
        <v>2110</v>
      </c>
      <c r="D34" s="82" t="s">
        <v>47</v>
      </c>
      <c r="E34" s="92">
        <f t="shared" si="5"/>
        <v>226000</v>
      </c>
      <c r="F34" s="93">
        <f t="shared" si="6"/>
        <v>226000</v>
      </c>
      <c r="G34" s="94">
        <v>0</v>
      </c>
      <c r="H34" s="94">
        <v>226000</v>
      </c>
      <c r="I34" s="94">
        <v>0</v>
      </c>
      <c r="J34" s="93">
        <f>SUM(K34:M34)</f>
        <v>0</v>
      </c>
      <c r="K34" s="94">
        <v>0</v>
      </c>
      <c r="L34" s="94">
        <v>0</v>
      </c>
      <c r="M34" s="445">
        <v>0</v>
      </c>
    </row>
    <row r="35" spans="1:13" ht="60.75" thickBot="1">
      <c r="A35" s="448"/>
      <c r="B35" s="70"/>
      <c r="C35" s="70">
        <v>6410</v>
      </c>
      <c r="D35" s="86" t="s">
        <v>258</v>
      </c>
      <c r="E35" s="92">
        <f t="shared" si="5"/>
        <v>10000</v>
      </c>
      <c r="F35" s="93">
        <f t="shared" si="6"/>
        <v>0</v>
      </c>
      <c r="G35" s="101">
        <v>0</v>
      </c>
      <c r="H35" s="101">
        <v>0</v>
      </c>
      <c r="I35" s="101">
        <v>0</v>
      </c>
      <c r="J35" s="93">
        <f>SUM(K35:M35)</f>
        <v>10000</v>
      </c>
      <c r="K35" s="101"/>
      <c r="L35" s="101">
        <v>10000</v>
      </c>
      <c r="M35" s="449">
        <v>0</v>
      </c>
    </row>
    <row r="36" spans="1:13" ht="18" thickBot="1" thickTop="1">
      <c r="A36" s="446">
        <v>750</v>
      </c>
      <c r="B36" s="68"/>
      <c r="C36" s="68"/>
      <c r="D36" s="81" t="s">
        <v>56</v>
      </c>
      <c r="E36" s="90">
        <f>SUM(E37+E39+E45)</f>
        <v>345000</v>
      </c>
      <c r="F36" s="91">
        <f aca="true" t="shared" si="7" ref="F36:M36">SUM(F37+F39+F45)</f>
        <v>345000</v>
      </c>
      <c r="G36" s="90">
        <f t="shared" si="7"/>
        <v>219800</v>
      </c>
      <c r="H36" s="90">
        <f t="shared" si="7"/>
        <v>124200</v>
      </c>
      <c r="I36" s="90">
        <f t="shared" si="7"/>
        <v>1000</v>
      </c>
      <c r="J36" s="91">
        <f t="shared" si="7"/>
        <v>0</v>
      </c>
      <c r="K36" s="90">
        <f t="shared" si="7"/>
        <v>0</v>
      </c>
      <c r="L36" s="90">
        <f t="shared" si="7"/>
        <v>0</v>
      </c>
      <c r="M36" s="442">
        <f t="shared" si="7"/>
        <v>0</v>
      </c>
    </row>
    <row r="37" spans="1:13" ht="15.75" thickTop="1">
      <c r="A37" s="443"/>
      <c r="B37" s="65">
        <v>75011</v>
      </c>
      <c r="C37" s="65"/>
      <c r="D37" s="84" t="s">
        <v>57</v>
      </c>
      <c r="E37" s="92">
        <f>SUM(J37+F37)</f>
        <v>102200</v>
      </c>
      <c r="F37" s="93">
        <f>SUM(G37:I37)</f>
        <v>102200</v>
      </c>
      <c r="G37" s="92">
        <f>G38</f>
        <v>0</v>
      </c>
      <c r="H37" s="92">
        <f aca="true" t="shared" si="8" ref="H37:M37">H38</f>
        <v>102200</v>
      </c>
      <c r="I37" s="92">
        <f t="shared" si="8"/>
        <v>0</v>
      </c>
      <c r="J37" s="93">
        <f>SUM(K37:M37)</f>
        <v>0</v>
      </c>
      <c r="K37" s="92">
        <f t="shared" si="8"/>
        <v>0</v>
      </c>
      <c r="L37" s="92">
        <f t="shared" si="8"/>
        <v>0</v>
      </c>
      <c r="M37" s="297">
        <f t="shared" si="8"/>
        <v>0</v>
      </c>
    </row>
    <row r="38" spans="1:13" ht="60">
      <c r="A38" s="447"/>
      <c r="B38" s="69"/>
      <c r="C38" s="69">
        <v>2110</v>
      </c>
      <c r="D38" s="82" t="s">
        <v>47</v>
      </c>
      <c r="E38" s="92">
        <f aca="true" t="shared" si="9" ref="E38:E47">SUM(J38+F38)</f>
        <v>102200</v>
      </c>
      <c r="F38" s="93">
        <f aca="true" t="shared" si="10" ref="F38:F47">SUM(G38:I38)</f>
        <v>102200</v>
      </c>
      <c r="G38" s="94">
        <v>0</v>
      </c>
      <c r="H38" s="94">
        <v>102200</v>
      </c>
      <c r="I38" s="94">
        <v>0</v>
      </c>
      <c r="J38" s="93">
        <f>SUM(K38:M38)</f>
        <v>0</v>
      </c>
      <c r="K38" s="94">
        <v>0</v>
      </c>
      <c r="L38" s="94">
        <v>0</v>
      </c>
      <c r="M38" s="445">
        <v>0</v>
      </c>
    </row>
    <row r="39" spans="1:13" ht="15">
      <c r="A39" s="447"/>
      <c r="B39" s="69">
        <v>75020</v>
      </c>
      <c r="C39" s="69"/>
      <c r="D39" s="85" t="s">
        <v>58</v>
      </c>
      <c r="E39" s="92">
        <f t="shared" si="9"/>
        <v>219800</v>
      </c>
      <c r="F39" s="93">
        <f>SUM(G39:I39)</f>
        <v>219800</v>
      </c>
      <c r="G39" s="94">
        <f>SUM(G40:G44)</f>
        <v>219800</v>
      </c>
      <c r="H39" s="94">
        <f>SUM(H40:H44)</f>
        <v>0</v>
      </c>
      <c r="I39" s="94">
        <f>SUM(I40:I44)</f>
        <v>0</v>
      </c>
      <c r="J39" s="93">
        <f aca="true" t="shared" si="11" ref="J39:J47">SUM(K39:M39)</f>
        <v>0</v>
      </c>
      <c r="K39" s="94">
        <f>SUM(K40:K44)</f>
        <v>0</v>
      </c>
      <c r="L39" s="94">
        <f>SUM(L40:L44)</f>
        <v>0</v>
      </c>
      <c r="M39" s="445">
        <f>SUM(M40:M44)</f>
        <v>0</v>
      </c>
    </row>
    <row r="40" spans="1:13" ht="30">
      <c r="A40" s="447"/>
      <c r="B40" s="69"/>
      <c r="C40" s="69" t="s">
        <v>61</v>
      </c>
      <c r="D40" s="82" t="s">
        <v>62</v>
      </c>
      <c r="E40" s="92">
        <f t="shared" si="9"/>
        <v>71000</v>
      </c>
      <c r="F40" s="93">
        <f t="shared" si="10"/>
        <v>71000</v>
      </c>
      <c r="G40" s="94">
        <v>71000</v>
      </c>
      <c r="H40" s="94">
        <v>0</v>
      </c>
      <c r="I40" s="94">
        <v>0</v>
      </c>
      <c r="J40" s="93"/>
      <c r="K40" s="94">
        <v>0</v>
      </c>
      <c r="L40" s="94">
        <v>0</v>
      </c>
      <c r="M40" s="445">
        <v>0</v>
      </c>
    </row>
    <row r="41" spans="1:13" ht="15">
      <c r="A41" s="447"/>
      <c r="B41" s="69"/>
      <c r="C41" s="69" t="s">
        <v>63</v>
      </c>
      <c r="D41" s="82" t="s">
        <v>64</v>
      </c>
      <c r="E41" s="94">
        <f t="shared" si="9"/>
        <v>4800</v>
      </c>
      <c r="F41" s="100">
        <f t="shared" si="10"/>
        <v>4800</v>
      </c>
      <c r="G41" s="94">
        <v>4800</v>
      </c>
      <c r="H41" s="94">
        <v>0</v>
      </c>
      <c r="I41" s="94">
        <v>0</v>
      </c>
      <c r="J41" s="100"/>
      <c r="K41" s="94">
        <v>0</v>
      </c>
      <c r="L41" s="94">
        <v>0</v>
      </c>
      <c r="M41" s="445">
        <v>0</v>
      </c>
    </row>
    <row r="42" spans="1:13" ht="75">
      <c r="A42" s="447"/>
      <c r="B42" s="69"/>
      <c r="C42" s="69" t="s">
        <v>65</v>
      </c>
      <c r="D42" s="82" t="s">
        <v>66</v>
      </c>
      <c r="E42" s="94">
        <f t="shared" si="9"/>
        <v>24000</v>
      </c>
      <c r="F42" s="100">
        <f t="shared" si="10"/>
        <v>24000</v>
      </c>
      <c r="G42" s="94">
        <f>24000</f>
        <v>24000</v>
      </c>
      <c r="H42" s="94">
        <v>0</v>
      </c>
      <c r="I42" s="94">
        <v>0</v>
      </c>
      <c r="J42" s="100">
        <f t="shared" si="11"/>
        <v>0</v>
      </c>
      <c r="K42" s="94">
        <v>0</v>
      </c>
      <c r="L42" s="94">
        <v>0</v>
      </c>
      <c r="M42" s="445">
        <v>0</v>
      </c>
    </row>
    <row r="43" spans="1:13" ht="15">
      <c r="A43" s="447"/>
      <c r="B43" s="69"/>
      <c r="C43" s="69" t="s">
        <v>67</v>
      </c>
      <c r="D43" s="82" t="s">
        <v>68</v>
      </c>
      <c r="E43" s="92">
        <f t="shared" si="9"/>
        <v>80000</v>
      </c>
      <c r="F43" s="93">
        <f t="shared" si="10"/>
        <v>80000</v>
      </c>
      <c r="G43" s="94">
        <v>80000</v>
      </c>
      <c r="H43" s="94">
        <v>0</v>
      </c>
      <c r="I43" s="94">
        <v>0</v>
      </c>
      <c r="J43" s="93">
        <f t="shared" si="11"/>
        <v>0</v>
      </c>
      <c r="K43" s="94">
        <v>0</v>
      </c>
      <c r="L43" s="94">
        <v>0</v>
      </c>
      <c r="M43" s="445">
        <v>0</v>
      </c>
    </row>
    <row r="44" spans="1:13" ht="15">
      <c r="A44" s="447"/>
      <c r="B44" s="69"/>
      <c r="C44" s="69" t="s">
        <v>69</v>
      </c>
      <c r="D44" s="82" t="s">
        <v>70</v>
      </c>
      <c r="E44" s="92">
        <f t="shared" si="9"/>
        <v>40000</v>
      </c>
      <c r="F44" s="93">
        <f t="shared" si="10"/>
        <v>40000</v>
      </c>
      <c r="G44" s="94">
        <v>40000</v>
      </c>
      <c r="H44" s="94">
        <v>0</v>
      </c>
      <c r="I44" s="94">
        <v>0</v>
      </c>
      <c r="J44" s="93"/>
      <c r="K44" s="94">
        <v>0</v>
      </c>
      <c r="L44" s="94">
        <v>0</v>
      </c>
      <c r="M44" s="445">
        <v>0</v>
      </c>
    </row>
    <row r="45" spans="1:13" ht="15">
      <c r="A45" s="447"/>
      <c r="B45" s="69">
        <v>75045</v>
      </c>
      <c r="C45" s="69"/>
      <c r="D45" s="85" t="s">
        <v>71</v>
      </c>
      <c r="E45" s="92">
        <f t="shared" si="9"/>
        <v>23000</v>
      </c>
      <c r="F45" s="93">
        <f t="shared" si="10"/>
        <v>23000</v>
      </c>
      <c r="G45" s="94">
        <f>SUM(G46:G47)</f>
        <v>0</v>
      </c>
      <c r="H45" s="94">
        <f>SUM(H46:H47)</f>
        <v>22000</v>
      </c>
      <c r="I45" s="94">
        <f>SUM(I46:I47)</f>
        <v>1000</v>
      </c>
      <c r="J45" s="93">
        <f t="shared" si="11"/>
        <v>0</v>
      </c>
      <c r="K45" s="94">
        <f>SUM(K46:K47)</f>
        <v>0</v>
      </c>
      <c r="L45" s="94">
        <f>SUM(L46:L47)</f>
        <v>0</v>
      </c>
      <c r="M45" s="445">
        <f>SUM(M46:M47)</f>
        <v>0</v>
      </c>
    </row>
    <row r="46" spans="1:13" ht="60">
      <c r="A46" s="447"/>
      <c r="B46" s="69"/>
      <c r="C46" s="69">
        <v>2110</v>
      </c>
      <c r="D46" s="82" t="s">
        <v>47</v>
      </c>
      <c r="E46" s="92">
        <f t="shared" si="9"/>
        <v>22000</v>
      </c>
      <c r="F46" s="93">
        <f t="shared" si="10"/>
        <v>22000</v>
      </c>
      <c r="G46" s="94">
        <v>0</v>
      </c>
      <c r="H46" s="94">
        <v>22000</v>
      </c>
      <c r="I46" s="94">
        <v>0</v>
      </c>
      <c r="J46" s="93">
        <f t="shared" si="11"/>
        <v>0</v>
      </c>
      <c r="K46" s="94">
        <v>0</v>
      </c>
      <c r="L46" s="94">
        <v>0</v>
      </c>
      <c r="M46" s="445">
        <v>0</v>
      </c>
    </row>
    <row r="47" spans="1:13" ht="60.75" thickBot="1">
      <c r="A47" s="444"/>
      <c r="B47" s="66"/>
      <c r="C47" s="66">
        <v>2120</v>
      </c>
      <c r="D47" s="82" t="s">
        <v>72</v>
      </c>
      <c r="E47" s="92">
        <f t="shared" si="9"/>
        <v>1000</v>
      </c>
      <c r="F47" s="93">
        <f t="shared" si="10"/>
        <v>1000</v>
      </c>
      <c r="G47" s="99">
        <v>0</v>
      </c>
      <c r="H47" s="99">
        <v>0</v>
      </c>
      <c r="I47" s="99">
        <v>1000</v>
      </c>
      <c r="J47" s="93">
        <f t="shared" si="11"/>
        <v>0</v>
      </c>
      <c r="K47" s="99">
        <v>0</v>
      </c>
      <c r="L47" s="99">
        <v>0</v>
      </c>
      <c r="M47" s="367">
        <v>0</v>
      </c>
    </row>
    <row r="48" spans="1:13" ht="34.5" thickBot="1" thickTop="1">
      <c r="A48" s="446">
        <v>754</v>
      </c>
      <c r="B48" s="68"/>
      <c r="C48" s="68"/>
      <c r="D48" s="87" t="s">
        <v>10</v>
      </c>
      <c r="E48" s="90">
        <f>SUM(E49)</f>
        <v>2894020</v>
      </c>
      <c r="F48" s="91">
        <f aca="true" t="shared" si="12" ref="F48:M48">SUM(F49)</f>
        <v>2894020</v>
      </c>
      <c r="G48" s="90">
        <f t="shared" si="12"/>
        <v>20</v>
      </c>
      <c r="H48" s="90">
        <f t="shared" si="12"/>
        <v>2894000</v>
      </c>
      <c r="I48" s="90">
        <f t="shared" si="12"/>
        <v>0</v>
      </c>
      <c r="J48" s="91">
        <f t="shared" si="12"/>
        <v>0</v>
      </c>
      <c r="K48" s="90">
        <f t="shared" si="12"/>
        <v>0</v>
      </c>
      <c r="L48" s="90">
        <f t="shared" si="12"/>
        <v>0</v>
      </c>
      <c r="M48" s="442">
        <f t="shared" si="12"/>
        <v>0</v>
      </c>
    </row>
    <row r="49" spans="1:13" ht="15.75" thickTop="1">
      <c r="A49" s="443"/>
      <c r="B49" s="65">
        <v>75411</v>
      </c>
      <c r="C49" s="65"/>
      <c r="D49" s="84" t="s">
        <v>73</v>
      </c>
      <c r="E49" s="92">
        <f>SUM(J49+F49)</f>
        <v>2894020</v>
      </c>
      <c r="F49" s="93">
        <f aca="true" t="shared" si="13" ref="F49:F58">SUM(G49:I49)</f>
        <v>2894020</v>
      </c>
      <c r="G49" s="92">
        <f>SUM(G50:G51)</f>
        <v>20</v>
      </c>
      <c r="H49" s="92">
        <f>SUM(H50:H51)</f>
        <v>2894000</v>
      </c>
      <c r="I49" s="92">
        <f>SUM(I50:I51)</f>
        <v>0</v>
      </c>
      <c r="J49" s="93">
        <f aca="true" t="shared" si="14" ref="J49:J58">SUM(K49:M49)</f>
        <v>0</v>
      </c>
      <c r="K49" s="92">
        <f>SUM(K50:K51)</f>
        <v>0</v>
      </c>
      <c r="L49" s="92">
        <f>SUM(L50:L51)</f>
        <v>0</v>
      </c>
      <c r="M49" s="297">
        <f>SUM(M50:M51)</f>
        <v>0</v>
      </c>
    </row>
    <row r="50" spans="1:13" ht="15">
      <c r="A50" s="447"/>
      <c r="B50" s="69"/>
      <c r="C50" s="69" t="s">
        <v>74</v>
      </c>
      <c r="D50" s="85" t="s">
        <v>70</v>
      </c>
      <c r="E50" s="94">
        <f>SUM(J50+F50)</f>
        <v>20</v>
      </c>
      <c r="F50" s="100">
        <f t="shared" si="13"/>
        <v>20</v>
      </c>
      <c r="G50" s="94">
        <v>20</v>
      </c>
      <c r="H50" s="94">
        <v>0</v>
      </c>
      <c r="I50" s="94">
        <v>0</v>
      </c>
      <c r="J50" s="100">
        <f t="shared" si="14"/>
        <v>0</v>
      </c>
      <c r="K50" s="94">
        <v>0</v>
      </c>
      <c r="L50" s="94">
        <v>0</v>
      </c>
      <c r="M50" s="445">
        <v>0</v>
      </c>
    </row>
    <row r="51" spans="1:13" ht="60.75" thickBot="1">
      <c r="A51" s="450"/>
      <c r="B51" s="67"/>
      <c r="C51" s="67">
        <v>2110</v>
      </c>
      <c r="D51" s="83" t="s">
        <v>47</v>
      </c>
      <c r="E51" s="95">
        <f>SUM(J51+F51)</f>
        <v>2894000</v>
      </c>
      <c r="F51" s="96">
        <f t="shared" si="13"/>
        <v>2894000</v>
      </c>
      <c r="G51" s="95">
        <v>0</v>
      </c>
      <c r="H51" s="95">
        <v>2894000</v>
      </c>
      <c r="I51" s="95">
        <v>0</v>
      </c>
      <c r="J51" s="96">
        <f t="shared" si="14"/>
        <v>0</v>
      </c>
      <c r="K51" s="95">
        <v>0</v>
      </c>
      <c r="L51" s="95">
        <v>0</v>
      </c>
      <c r="M51" s="451">
        <v>0</v>
      </c>
    </row>
    <row r="52" spans="1:13" ht="84" thickBot="1" thickTop="1">
      <c r="A52" s="446">
        <v>756</v>
      </c>
      <c r="B52" s="68"/>
      <c r="C52" s="68"/>
      <c r="D52" s="87" t="s">
        <v>24</v>
      </c>
      <c r="E52" s="90">
        <f>G52+H52+I52</f>
        <v>4224828</v>
      </c>
      <c r="F52" s="91">
        <f t="shared" si="13"/>
        <v>4224828</v>
      </c>
      <c r="G52" s="90">
        <f>G56+G53</f>
        <v>4224828</v>
      </c>
      <c r="H52" s="90">
        <f>H56+H53</f>
        <v>0</v>
      </c>
      <c r="I52" s="90">
        <f>I56+I53</f>
        <v>0</v>
      </c>
      <c r="J52" s="91">
        <f t="shared" si="14"/>
        <v>0</v>
      </c>
      <c r="K52" s="90">
        <f>K56</f>
        <v>0</v>
      </c>
      <c r="L52" s="90">
        <f>L56</f>
        <v>0</v>
      </c>
      <c r="M52" s="442">
        <f>M56</f>
        <v>0</v>
      </c>
    </row>
    <row r="53" spans="1:13" ht="45.75" thickTop="1">
      <c r="A53" s="443"/>
      <c r="B53" s="65">
        <v>75618</v>
      </c>
      <c r="C53" s="65"/>
      <c r="D53" s="79" t="s">
        <v>75</v>
      </c>
      <c r="E53" s="92">
        <f>SUM(J53+F53)</f>
        <v>1007000</v>
      </c>
      <c r="F53" s="93">
        <f>SUM(G53:I53)</f>
        <v>1007000</v>
      </c>
      <c r="G53" s="92">
        <f>SUM(G54:G55)</f>
        <v>1007000</v>
      </c>
      <c r="H53" s="92">
        <f aca="true" t="shared" si="15" ref="H53:M53">SUM(H54:H55)</f>
        <v>0</v>
      </c>
      <c r="I53" s="92">
        <f t="shared" si="15"/>
        <v>0</v>
      </c>
      <c r="J53" s="93">
        <f t="shared" si="15"/>
        <v>0</v>
      </c>
      <c r="K53" s="92">
        <f t="shared" si="15"/>
        <v>0</v>
      </c>
      <c r="L53" s="92">
        <f t="shared" si="15"/>
        <v>0</v>
      </c>
      <c r="M53" s="297">
        <f t="shared" si="15"/>
        <v>0</v>
      </c>
    </row>
    <row r="54" spans="1:13" ht="15">
      <c r="A54" s="447"/>
      <c r="B54" s="69"/>
      <c r="C54" s="69" t="s">
        <v>59</v>
      </c>
      <c r="D54" s="85" t="s">
        <v>60</v>
      </c>
      <c r="E54" s="92">
        <f>SUM(J54+F54)</f>
        <v>862000</v>
      </c>
      <c r="F54" s="93">
        <f>SUM(G54:I54)</f>
        <v>862000</v>
      </c>
      <c r="G54" s="94">
        <v>862000</v>
      </c>
      <c r="H54" s="94">
        <v>0</v>
      </c>
      <c r="I54" s="94">
        <v>0</v>
      </c>
      <c r="J54" s="93">
        <f>SUM(K54:M54)</f>
        <v>0</v>
      </c>
      <c r="K54" s="94">
        <v>0</v>
      </c>
      <c r="L54" s="94">
        <v>0</v>
      </c>
      <c r="M54" s="445">
        <v>0</v>
      </c>
    </row>
    <row r="55" spans="1:13" ht="45">
      <c r="A55" s="447"/>
      <c r="B55" s="69"/>
      <c r="C55" s="69" t="s">
        <v>76</v>
      </c>
      <c r="D55" s="82" t="s">
        <v>77</v>
      </c>
      <c r="E55" s="94">
        <f>SUM(J55+F55)</f>
        <v>145000</v>
      </c>
      <c r="F55" s="100">
        <f>SUM(G55:I55)</f>
        <v>145000</v>
      </c>
      <c r="G55" s="94">
        <v>145000</v>
      </c>
      <c r="H55" s="94">
        <v>0</v>
      </c>
      <c r="I55" s="94">
        <v>0</v>
      </c>
      <c r="J55" s="100">
        <f>SUM(K55:M55)</f>
        <v>0</v>
      </c>
      <c r="K55" s="94">
        <v>0</v>
      </c>
      <c r="L55" s="94">
        <v>0</v>
      </c>
      <c r="M55" s="445">
        <v>0</v>
      </c>
    </row>
    <row r="56" spans="1:13" ht="30">
      <c r="A56" s="447"/>
      <c r="B56" s="69">
        <v>75622</v>
      </c>
      <c r="C56" s="69"/>
      <c r="D56" s="82" t="s">
        <v>78</v>
      </c>
      <c r="E56" s="94">
        <f>G56+H56+I56</f>
        <v>3217828</v>
      </c>
      <c r="F56" s="100">
        <f t="shared" si="13"/>
        <v>3217828</v>
      </c>
      <c r="G56" s="94">
        <f>G57+G58</f>
        <v>3217828</v>
      </c>
      <c r="H56" s="92">
        <f>H57+H58</f>
        <v>0</v>
      </c>
      <c r="I56" s="92">
        <f>I57+I58</f>
        <v>0</v>
      </c>
      <c r="J56" s="93">
        <f t="shared" si="14"/>
        <v>0</v>
      </c>
      <c r="K56" s="92">
        <f>K57+K58</f>
        <v>0</v>
      </c>
      <c r="L56" s="92">
        <f>L57+L58</f>
        <v>0</v>
      </c>
      <c r="M56" s="297">
        <f>M57+M58</f>
        <v>0</v>
      </c>
    </row>
    <row r="57" spans="1:13" ht="15">
      <c r="A57" s="447"/>
      <c r="B57" s="69"/>
      <c r="C57" s="69" t="s">
        <v>79</v>
      </c>
      <c r="D57" s="85" t="s">
        <v>80</v>
      </c>
      <c r="E57" s="94">
        <f>G57</f>
        <v>3097828</v>
      </c>
      <c r="F57" s="93">
        <f t="shared" si="13"/>
        <v>3097828</v>
      </c>
      <c r="G57" s="94">
        <v>3097828</v>
      </c>
      <c r="H57" s="94">
        <v>0</v>
      </c>
      <c r="I57" s="94">
        <v>0</v>
      </c>
      <c r="J57" s="100">
        <f t="shared" si="14"/>
        <v>0</v>
      </c>
      <c r="K57" s="94">
        <v>0</v>
      </c>
      <c r="L57" s="94">
        <v>0</v>
      </c>
      <c r="M57" s="445">
        <v>0</v>
      </c>
    </row>
    <row r="58" spans="1:13" ht="15.75" thickBot="1">
      <c r="A58" s="444"/>
      <c r="B58" s="66"/>
      <c r="C58" s="66" t="s">
        <v>81</v>
      </c>
      <c r="D58" s="88" t="s">
        <v>82</v>
      </c>
      <c r="E58" s="99">
        <f>G58</f>
        <v>120000</v>
      </c>
      <c r="F58" s="93">
        <f t="shared" si="13"/>
        <v>120000</v>
      </c>
      <c r="G58" s="99">
        <v>120000</v>
      </c>
      <c r="H58" s="99">
        <v>0</v>
      </c>
      <c r="I58" s="99">
        <v>0</v>
      </c>
      <c r="J58" s="100">
        <f t="shared" si="14"/>
        <v>0</v>
      </c>
      <c r="K58" s="99">
        <v>0</v>
      </c>
      <c r="L58" s="99">
        <v>0</v>
      </c>
      <c r="M58" s="367">
        <v>0</v>
      </c>
    </row>
    <row r="59" spans="1:13" ht="18" thickBot="1" thickTop="1">
      <c r="A59" s="446">
        <v>758</v>
      </c>
      <c r="B59" s="68"/>
      <c r="C59" s="68"/>
      <c r="D59" s="81" t="s">
        <v>12</v>
      </c>
      <c r="E59" s="90">
        <f>SUM(E60+E62+E64)</f>
        <v>19430691</v>
      </c>
      <c r="F59" s="91">
        <f aca="true" t="shared" si="16" ref="F59:M59">SUM(F60+F62+F64)</f>
        <v>19430691</v>
      </c>
      <c r="G59" s="90">
        <f t="shared" si="16"/>
        <v>19430691</v>
      </c>
      <c r="H59" s="90">
        <f t="shared" si="16"/>
        <v>0</v>
      </c>
      <c r="I59" s="90">
        <f t="shared" si="16"/>
        <v>0</v>
      </c>
      <c r="J59" s="91">
        <f t="shared" si="16"/>
        <v>0</v>
      </c>
      <c r="K59" s="90">
        <f t="shared" si="16"/>
        <v>0</v>
      </c>
      <c r="L59" s="90">
        <f t="shared" si="16"/>
        <v>0</v>
      </c>
      <c r="M59" s="442">
        <f t="shared" si="16"/>
        <v>0</v>
      </c>
    </row>
    <row r="60" spans="1:13" ht="32.25" thickTop="1">
      <c r="A60" s="443"/>
      <c r="B60" s="65">
        <v>75801</v>
      </c>
      <c r="C60" s="65"/>
      <c r="D60" s="79" t="s">
        <v>299</v>
      </c>
      <c r="E60" s="92">
        <f aca="true" t="shared" si="17" ref="E60:E65">SUM(J60+F60)</f>
        <v>12112505</v>
      </c>
      <c r="F60" s="93">
        <f aca="true" t="shared" si="18" ref="F60:F65">SUM(G60:I60)</f>
        <v>12112505</v>
      </c>
      <c r="G60" s="92">
        <f>G61</f>
        <v>12112505</v>
      </c>
      <c r="H60" s="92">
        <f>H61</f>
        <v>0</v>
      </c>
      <c r="I60" s="92">
        <f>I61</f>
        <v>0</v>
      </c>
      <c r="J60" s="93">
        <f aca="true" t="shared" si="19" ref="J60:J65">SUM(K60:M60)</f>
        <v>0</v>
      </c>
      <c r="K60" s="92">
        <f>K61</f>
        <v>0</v>
      </c>
      <c r="L60" s="92">
        <f>L61</f>
        <v>0</v>
      </c>
      <c r="M60" s="297">
        <f>M61</f>
        <v>0</v>
      </c>
    </row>
    <row r="61" spans="1:13" ht="15">
      <c r="A61" s="447"/>
      <c r="B61" s="69"/>
      <c r="C61" s="69">
        <v>2920</v>
      </c>
      <c r="D61" s="85" t="s">
        <v>83</v>
      </c>
      <c r="E61" s="92">
        <f t="shared" si="17"/>
        <v>12112505</v>
      </c>
      <c r="F61" s="93">
        <f t="shared" si="18"/>
        <v>12112505</v>
      </c>
      <c r="G61" s="94">
        <v>12112505</v>
      </c>
      <c r="H61" s="94">
        <v>0</v>
      </c>
      <c r="I61" s="94">
        <v>0</v>
      </c>
      <c r="J61" s="93">
        <f t="shared" si="19"/>
        <v>0</v>
      </c>
      <c r="K61" s="94">
        <v>0</v>
      </c>
      <c r="L61" s="94">
        <v>0</v>
      </c>
      <c r="M61" s="445">
        <v>0</v>
      </c>
    </row>
    <row r="62" spans="1:13" ht="31.5">
      <c r="A62" s="447"/>
      <c r="B62" s="69">
        <v>75803</v>
      </c>
      <c r="C62" s="69"/>
      <c r="D62" s="82" t="s">
        <v>300</v>
      </c>
      <c r="E62" s="92">
        <f t="shared" si="17"/>
        <v>5907155</v>
      </c>
      <c r="F62" s="93">
        <f t="shared" si="18"/>
        <v>5907155</v>
      </c>
      <c r="G62" s="94">
        <f>G63</f>
        <v>5907155</v>
      </c>
      <c r="H62" s="94">
        <f>H63</f>
        <v>0</v>
      </c>
      <c r="I62" s="94">
        <f>I63</f>
        <v>0</v>
      </c>
      <c r="J62" s="93">
        <f t="shared" si="19"/>
        <v>0</v>
      </c>
      <c r="K62" s="94">
        <f>K63</f>
        <v>0</v>
      </c>
      <c r="L62" s="94">
        <f>L63</f>
        <v>0</v>
      </c>
      <c r="M62" s="445">
        <f>M63</f>
        <v>0</v>
      </c>
    </row>
    <row r="63" spans="1:13" ht="15">
      <c r="A63" s="447"/>
      <c r="B63" s="69"/>
      <c r="C63" s="69">
        <v>2920</v>
      </c>
      <c r="D63" s="85" t="s">
        <v>83</v>
      </c>
      <c r="E63" s="92">
        <f t="shared" si="17"/>
        <v>5907155</v>
      </c>
      <c r="F63" s="93">
        <f t="shared" si="18"/>
        <v>5907155</v>
      </c>
      <c r="G63" s="94">
        <v>5907155</v>
      </c>
      <c r="H63" s="94">
        <v>0</v>
      </c>
      <c r="I63" s="94">
        <v>0</v>
      </c>
      <c r="J63" s="93">
        <f t="shared" si="19"/>
        <v>0</v>
      </c>
      <c r="K63" s="94">
        <v>0</v>
      </c>
      <c r="L63" s="94">
        <v>0</v>
      </c>
      <c r="M63" s="445">
        <v>0</v>
      </c>
    </row>
    <row r="64" spans="1:13" ht="31.5">
      <c r="A64" s="444"/>
      <c r="B64" s="69">
        <v>75832</v>
      </c>
      <c r="C64" s="69"/>
      <c r="D64" s="82" t="s">
        <v>301</v>
      </c>
      <c r="E64" s="92">
        <f t="shared" si="17"/>
        <v>1411031</v>
      </c>
      <c r="F64" s="93">
        <f t="shared" si="18"/>
        <v>1411031</v>
      </c>
      <c r="G64" s="94">
        <f>G65</f>
        <v>1411031</v>
      </c>
      <c r="H64" s="94">
        <f>H65</f>
        <v>0</v>
      </c>
      <c r="I64" s="94">
        <f>I65</f>
        <v>0</v>
      </c>
      <c r="J64" s="93">
        <f t="shared" si="19"/>
        <v>0</v>
      </c>
      <c r="K64" s="94">
        <f>K65</f>
        <v>0</v>
      </c>
      <c r="L64" s="94">
        <f>L65</f>
        <v>0</v>
      </c>
      <c r="M64" s="445">
        <f>M65</f>
        <v>0</v>
      </c>
    </row>
    <row r="65" spans="1:13" ht="15.75" thickBot="1">
      <c r="A65" s="444"/>
      <c r="B65" s="69"/>
      <c r="C65" s="69">
        <v>2920</v>
      </c>
      <c r="D65" s="85" t="s">
        <v>83</v>
      </c>
      <c r="E65" s="92">
        <f t="shared" si="17"/>
        <v>1411031</v>
      </c>
      <c r="F65" s="93">
        <f t="shared" si="18"/>
        <v>1411031</v>
      </c>
      <c r="G65" s="94">
        <v>1411031</v>
      </c>
      <c r="H65" s="94">
        <v>0</v>
      </c>
      <c r="I65" s="94">
        <v>0</v>
      </c>
      <c r="J65" s="93">
        <f t="shared" si="19"/>
        <v>0</v>
      </c>
      <c r="K65" s="94">
        <v>0</v>
      </c>
      <c r="L65" s="94">
        <v>0</v>
      </c>
      <c r="M65" s="445">
        <v>0</v>
      </c>
    </row>
    <row r="66" spans="1:13" ht="18" thickBot="1" thickTop="1">
      <c r="A66" s="446">
        <v>801</v>
      </c>
      <c r="B66" s="68"/>
      <c r="C66" s="68"/>
      <c r="D66" s="81" t="s">
        <v>84</v>
      </c>
      <c r="E66" s="90">
        <f aca="true" t="shared" si="20" ref="E66:M66">SUM(E67+E69+E71+E74+E78)</f>
        <v>135000</v>
      </c>
      <c r="F66" s="91">
        <f t="shared" si="20"/>
        <v>135000</v>
      </c>
      <c r="G66" s="90">
        <f t="shared" si="20"/>
        <v>135000</v>
      </c>
      <c r="H66" s="90">
        <f t="shared" si="20"/>
        <v>0</v>
      </c>
      <c r="I66" s="90">
        <f t="shared" si="20"/>
        <v>0</v>
      </c>
      <c r="J66" s="91">
        <f t="shared" si="20"/>
        <v>0</v>
      </c>
      <c r="K66" s="90">
        <f t="shared" si="20"/>
        <v>0</v>
      </c>
      <c r="L66" s="90">
        <f t="shared" si="20"/>
        <v>0</v>
      </c>
      <c r="M66" s="442">
        <f t="shared" si="20"/>
        <v>0</v>
      </c>
    </row>
    <row r="67" spans="1:13" ht="15.75" thickTop="1">
      <c r="A67" s="443"/>
      <c r="B67" s="65">
        <v>80102</v>
      </c>
      <c r="C67" s="65"/>
      <c r="D67" s="84" t="s">
        <v>85</v>
      </c>
      <c r="E67" s="94">
        <f>SUM(J67+F67)</f>
        <v>5000</v>
      </c>
      <c r="F67" s="100">
        <f>SUM(G67:I67)</f>
        <v>5000</v>
      </c>
      <c r="G67" s="92">
        <f>G68</f>
        <v>5000</v>
      </c>
      <c r="H67" s="92">
        <f>H68</f>
        <v>0</v>
      </c>
      <c r="I67" s="92">
        <f>I68</f>
        <v>0</v>
      </c>
      <c r="J67" s="93">
        <f>SUM(K67:M67)</f>
        <v>0</v>
      </c>
      <c r="K67" s="92">
        <f>K68</f>
        <v>0</v>
      </c>
      <c r="L67" s="92">
        <f>L68</f>
        <v>0</v>
      </c>
      <c r="M67" s="297">
        <f>M68</f>
        <v>0</v>
      </c>
    </row>
    <row r="68" spans="1:13" ht="75">
      <c r="A68" s="447"/>
      <c r="B68" s="69"/>
      <c r="C68" s="69" t="s">
        <v>65</v>
      </c>
      <c r="D68" s="82" t="s">
        <v>66</v>
      </c>
      <c r="E68" s="94">
        <f aca="true" t="shared" si="21" ref="E68:E79">SUM(J68+F68)</f>
        <v>5000</v>
      </c>
      <c r="F68" s="100">
        <f aca="true" t="shared" si="22" ref="F68:F79">SUM(G68:I68)</f>
        <v>5000</v>
      </c>
      <c r="G68" s="94">
        <v>5000</v>
      </c>
      <c r="H68" s="94">
        <v>0</v>
      </c>
      <c r="I68" s="94">
        <v>0</v>
      </c>
      <c r="J68" s="93">
        <f aca="true" t="shared" si="23" ref="J68:J79">SUM(K68:M68)</f>
        <v>0</v>
      </c>
      <c r="K68" s="94">
        <v>0</v>
      </c>
      <c r="L68" s="94">
        <v>0</v>
      </c>
      <c r="M68" s="445">
        <v>0</v>
      </c>
    </row>
    <row r="69" spans="1:13" ht="15">
      <c r="A69" s="447"/>
      <c r="B69" s="69">
        <v>80111</v>
      </c>
      <c r="C69" s="69"/>
      <c r="D69" s="85" t="s">
        <v>86</v>
      </c>
      <c r="E69" s="94">
        <f t="shared" si="21"/>
        <v>4500</v>
      </c>
      <c r="F69" s="100">
        <f t="shared" si="22"/>
        <v>4500</v>
      </c>
      <c r="G69" s="94">
        <f>G70</f>
        <v>4500</v>
      </c>
      <c r="H69" s="94">
        <f>H70</f>
        <v>0</v>
      </c>
      <c r="I69" s="94">
        <f>I70</f>
        <v>0</v>
      </c>
      <c r="J69" s="93">
        <f t="shared" si="23"/>
        <v>0</v>
      </c>
      <c r="K69" s="94">
        <f>K70</f>
        <v>0</v>
      </c>
      <c r="L69" s="94">
        <f>L70</f>
        <v>0</v>
      </c>
      <c r="M69" s="445">
        <f>M70</f>
        <v>0</v>
      </c>
    </row>
    <row r="70" spans="1:13" ht="75">
      <c r="A70" s="447"/>
      <c r="B70" s="69"/>
      <c r="C70" s="69" t="s">
        <v>65</v>
      </c>
      <c r="D70" s="82" t="s">
        <v>66</v>
      </c>
      <c r="E70" s="94">
        <f t="shared" si="21"/>
        <v>4500</v>
      </c>
      <c r="F70" s="100">
        <f t="shared" si="22"/>
        <v>4500</v>
      </c>
      <c r="G70" s="94">
        <v>4500</v>
      </c>
      <c r="H70" s="94">
        <v>0</v>
      </c>
      <c r="I70" s="94">
        <v>0</v>
      </c>
      <c r="J70" s="93">
        <f t="shared" si="23"/>
        <v>0</v>
      </c>
      <c r="K70" s="94">
        <v>0</v>
      </c>
      <c r="L70" s="94">
        <v>0</v>
      </c>
      <c r="M70" s="445">
        <v>0</v>
      </c>
    </row>
    <row r="71" spans="1:13" ht="15">
      <c r="A71" s="447"/>
      <c r="B71" s="69">
        <v>80120</v>
      </c>
      <c r="C71" s="69"/>
      <c r="D71" s="85" t="s">
        <v>87</v>
      </c>
      <c r="E71" s="94">
        <f t="shared" si="21"/>
        <v>21000</v>
      </c>
      <c r="F71" s="100">
        <f t="shared" si="22"/>
        <v>21000</v>
      </c>
      <c r="G71" s="94">
        <f>G72+G73</f>
        <v>21000</v>
      </c>
      <c r="H71" s="94">
        <f>H72+H73</f>
        <v>0</v>
      </c>
      <c r="I71" s="94">
        <f>I72+I73</f>
        <v>0</v>
      </c>
      <c r="J71" s="93">
        <f t="shared" si="23"/>
        <v>0</v>
      </c>
      <c r="K71" s="94">
        <f>K72+K73</f>
        <v>0</v>
      </c>
      <c r="L71" s="94">
        <f>L72+L73</f>
        <v>0</v>
      </c>
      <c r="M71" s="445">
        <f>M72+M73</f>
        <v>0</v>
      </c>
    </row>
    <row r="72" spans="1:13" ht="75">
      <c r="A72" s="447"/>
      <c r="B72" s="69"/>
      <c r="C72" s="69" t="s">
        <v>65</v>
      </c>
      <c r="D72" s="82" t="s">
        <v>88</v>
      </c>
      <c r="E72" s="94">
        <f t="shared" si="21"/>
        <v>11000</v>
      </c>
      <c r="F72" s="100">
        <f t="shared" si="22"/>
        <v>11000</v>
      </c>
      <c r="G72" s="94">
        <v>11000</v>
      </c>
      <c r="H72" s="94">
        <v>0</v>
      </c>
      <c r="I72" s="94">
        <v>0</v>
      </c>
      <c r="J72" s="93">
        <f t="shared" si="23"/>
        <v>0</v>
      </c>
      <c r="K72" s="94">
        <v>0</v>
      </c>
      <c r="L72" s="94">
        <v>0</v>
      </c>
      <c r="M72" s="445">
        <v>0</v>
      </c>
    </row>
    <row r="73" spans="1:13" ht="15">
      <c r="A73" s="447"/>
      <c r="B73" s="69"/>
      <c r="C73" s="69" t="s">
        <v>67</v>
      </c>
      <c r="D73" s="85" t="s">
        <v>68</v>
      </c>
      <c r="E73" s="94">
        <f t="shared" si="21"/>
        <v>10000</v>
      </c>
      <c r="F73" s="100">
        <f t="shared" si="22"/>
        <v>10000</v>
      </c>
      <c r="G73" s="94">
        <v>10000</v>
      </c>
      <c r="H73" s="94">
        <v>0</v>
      </c>
      <c r="I73" s="94">
        <v>0</v>
      </c>
      <c r="J73" s="100">
        <f t="shared" si="23"/>
        <v>0</v>
      </c>
      <c r="K73" s="94">
        <v>0</v>
      </c>
      <c r="L73" s="94">
        <v>0</v>
      </c>
      <c r="M73" s="445">
        <v>0</v>
      </c>
    </row>
    <row r="74" spans="1:13" ht="15">
      <c r="A74" s="447"/>
      <c r="B74" s="69">
        <v>80130</v>
      </c>
      <c r="C74" s="69"/>
      <c r="D74" s="85" t="s">
        <v>89</v>
      </c>
      <c r="E74" s="94">
        <f>SUM(J74+F74)</f>
        <v>100500</v>
      </c>
      <c r="F74" s="100">
        <f>SUM(G74:I74)</f>
        <v>100500</v>
      </c>
      <c r="G74" s="94">
        <f>G77+G76+G75</f>
        <v>100500</v>
      </c>
      <c r="H74" s="94">
        <f>H77+H76+H75</f>
        <v>0</v>
      </c>
      <c r="I74" s="94">
        <f>I77+I76+I75</f>
        <v>0</v>
      </c>
      <c r="J74" s="93">
        <f t="shared" si="23"/>
        <v>0</v>
      </c>
      <c r="K74" s="94">
        <f>K77+K75</f>
        <v>0</v>
      </c>
      <c r="L74" s="94">
        <f>L77+L75</f>
        <v>0</v>
      </c>
      <c r="M74" s="445">
        <f>M77+M75</f>
        <v>0</v>
      </c>
    </row>
    <row r="75" spans="1:13" ht="15">
      <c r="A75" s="447"/>
      <c r="B75" s="69"/>
      <c r="C75" s="69" t="s">
        <v>63</v>
      </c>
      <c r="D75" s="85" t="s">
        <v>336</v>
      </c>
      <c r="E75" s="94">
        <f>SUM(J75+F75)</f>
        <v>500</v>
      </c>
      <c r="F75" s="100">
        <f>SUM(G75:I75)</f>
        <v>500</v>
      </c>
      <c r="G75" s="94">
        <f>500</f>
        <v>500</v>
      </c>
      <c r="H75" s="94">
        <v>0</v>
      </c>
      <c r="I75" s="94">
        <v>0</v>
      </c>
      <c r="J75" s="93">
        <f>SUM(K75:M75)</f>
        <v>0</v>
      </c>
      <c r="K75" s="94">
        <v>0</v>
      </c>
      <c r="L75" s="94">
        <v>0</v>
      </c>
      <c r="M75" s="445">
        <v>0</v>
      </c>
    </row>
    <row r="76" spans="1:13" ht="75">
      <c r="A76" s="447"/>
      <c r="B76" s="69"/>
      <c r="C76" s="69" t="s">
        <v>65</v>
      </c>
      <c r="D76" s="82" t="s">
        <v>88</v>
      </c>
      <c r="E76" s="94">
        <f>SUM(J76+F76)</f>
        <v>72000</v>
      </c>
      <c r="F76" s="100">
        <f>SUM(G76:I76)</f>
        <v>72000</v>
      </c>
      <c r="G76" s="94">
        <v>72000</v>
      </c>
      <c r="H76" s="94">
        <v>0</v>
      </c>
      <c r="I76" s="94">
        <v>0</v>
      </c>
      <c r="J76" s="93">
        <f>SUM(K76:M76)</f>
        <v>0</v>
      </c>
      <c r="K76" s="94">
        <v>0</v>
      </c>
      <c r="L76" s="94">
        <v>0</v>
      </c>
      <c r="M76" s="445">
        <v>0</v>
      </c>
    </row>
    <row r="77" spans="1:13" ht="15">
      <c r="A77" s="447"/>
      <c r="B77" s="69"/>
      <c r="C77" s="69" t="s">
        <v>91</v>
      </c>
      <c r="D77" s="85" t="s">
        <v>92</v>
      </c>
      <c r="E77" s="94">
        <f t="shared" si="21"/>
        <v>28000</v>
      </c>
      <c r="F77" s="100">
        <f t="shared" si="22"/>
        <v>28000</v>
      </c>
      <c r="G77" s="94">
        <f>28000</f>
        <v>28000</v>
      </c>
      <c r="H77" s="94">
        <v>0</v>
      </c>
      <c r="I77" s="94">
        <v>0</v>
      </c>
      <c r="J77" s="93">
        <f t="shared" si="23"/>
        <v>0</v>
      </c>
      <c r="K77" s="94">
        <v>0</v>
      </c>
      <c r="L77" s="94">
        <v>0</v>
      </c>
      <c r="M77" s="445">
        <v>0</v>
      </c>
    </row>
    <row r="78" spans="1:13" ht="15">
      <c r="A78" s="447"/>
      <c r="B78" s="69">
        <v>80134</v>
      </c>
      <c r="C78" s="69"/>
      <c r="D78" s="85" t="s">
        <v>93</v>
      </c>
      <c r="E78" s="94">
        <f t="shared" si="21"/>
        <v>4000</v>
      </c>
      <c r="F78" s="100">
        <f t="shared" si="22"/>
        <v>4000</v>
      </c>
      <c r="G78" s="94">
        <f>G79</f>
        <v>4000</v>
      </c>
      <c r="H78" s="94">
        <v>0</v>
      </c>
      <c r="I78" s="94">
        <f>I79</f>
        <v>0</v>
      </c>
      <c r="J78" s="93">
        <f t="shared" si="23"/>
        <v>0</v>
      </c>
      <c r="K78" s="94">
        <f>K79</f>
        <v>0</v>
      </c>
      <c r="L78" s="94">
        <v>0</v>
      </c>
      <c r="M78" s="445">
        <f>M79</f>
        <v>0</v>
      </c>
    </row>
    <row r="79" spans="1:13" ht="75.75" thickBot="1">
      <c r="A79" s="450"/>
      <c r="B79" s="67"/>
      <c r="C79" s="67" t="s">
        <v>65</v>
      </c>
      <c r="D79" s="83" t="s">
        <v>88</v>
      </c>
      <c r="E79" s="95">
        <f t="shared" si="21"/>
        <v>4000</v>
      </c>
      <c r="F79" s="96">
        <f t="shared" si="22"/>
        <v>4000</v>
      </c>
      <c r="G79" s="95">
        <v>4000</v>
      </c>
      <c r="H79" s="95">
        <v>0</v>
      </c>
      <c r="I79" s="95">
        <v>0</v>
      </c>
      <c r="J79" s="96">
        <f t="shared" si="23"/>
        <v>0</v>
      </c>
      <c r="K79" s="95">
        <v>0</v>
      </c>
      <c r="L79" s="95">
        <v>0</v>
      </c>
      <c r="M79" s="451">
        <v>0</v>
      </c>
    </row>
    <row r="80" spans="1:13" ht="18" thickBot="1" thickTop="1">
      <c r="A80" s="441">
        <v>851</v>
      </c>
      <c r="B80" s="64"/>
      <c r="C80" s="64"/>
      <c r="D80" s="78" t="s">
        <v>13</v>
      </c>
      <c r="E80" s="102">
        <f>SUM(E81)</f>
        <v>1737000</v>
      </c>
      <c r="F80" s="103">
        <f aca="true" t="shared" si="24" ref="F80:M80">SUM(F81)</f>
        <v>1737000</v>
      </c>
      <c r="G80" s="102">
        <f t="shared" si="24"/>
        <v>0</v>
      </c>
      <c r="H80" s="102">
        <f t="shared" si="24"/>
        <v>1737000</v>
      </c>
      <c r="I80" s="102">
        <f t="shared" si="24"/>
        <v>0</v>
      </c>
      <c r="J80" s="103">
        <f t="shared" si="24"/>
        <v>0</v>
      </c>
      <c r="K80" s="102">
        <f t="shared" si="24"/>
        <v>0</v>
      </c>
      <c r="L80" s="102">
        <f t="shared" si="24"/>
        <v>0</v>
      </c>
      <c r="M80" s="452">
        <f t="shared" si="24"/>
        <v>0</v>
      </c>
    </row>
    <row r="81" spans="1:13" ht="45.75" thickTop="1">
      <c r="A81" s="443"/>
      <c r="B81" s="65">
        <v>85156</v>
      </c>
      <c r="C81" s="65"/>
      <c r="D81" s="79" t="s">
        <v>94</v>
      </c>
      <c r="E81" s="94">
        <f>SUM(J81+F81)</f>
        <v>1737000</v>
      </c>
      <c r="F81" s="100">
        <f>SUM(G81:I81)</f>
        <v>1737000</v>
      </c>
      <c r="G81" s="92">
        <f>G82</f>
        <v>0</v>
      </c>
      <c r="H81" s="92">
        <f>H82</f>
        <v>1737000</v>
      </c>
      <c r="I81" s="92">
        <f>I82</f>
        <v>0</v>
      </c>
      <c r="J81" s="104">
        <f>SUM(K81:M81)</f>
        <v>0</v>
      </c>
      <c r="K81" s="92">
        <f>K82</f>
        <v>0</v>
      </c>
      <c r="L81" s="92">
        <f>L82</f>
        <v>0</v>
      </c>
      <c r="M81" s="297">
        <f>M82</f>
        <v>0</v>
      </c>
    </row>
    <row r="82" spans="1:13" ht="60">
      <c r="A82" s="447"/>
      <c r="B82" s="69"/>
      <c r="C82" s="69">
        <v>2110</v>
      </c>
      <c r="D82" s="82" t="s">
        <v>95</v>
      </c>
      <c r="E82" s="94">
        <f>SUM(E83:E84)</f>
        <v>1737000</v>
      </c>
      <c r="F82" s="100">
        <f aca="true" t="shared" si="25" ref="F82:M82">SUM(F83:F84)</f>
        <v>1737000</v>
      </c>
      <c r="G82" s="94">
        <f t="shared" si="25"/>
        <v>0</v>
      </c>
      <c r="H82" s="94">
        <f t="shared" si="25"/>
        <v>1737000</v>
      </c>
      <c r="I82" s="105">
        <f t="shared" si="25"/>
        <v>0</v>
      </c>
      <c r="J82" s="104">
        <f t="shared" si="25"/>
        <v>0</v>
      </c>
      <c r="K82" s="105">
        <f t="shared" si="25"/>
        <v>0</v>
      </c>
      <c r="L82" s="105">
        <f t="shared" si="25"/>
        <v>0</v>
      </c>
      <c r="M82" s="453">
        <f t="shared" si="25"/>
        <v>0</v>
      </c>
    </row>
    <row r="83" spans="1:13" ht="16.5">
      <c r="A83" s="447"/>
      <c r="B83" s="69"/>
      <c r="C83" s="69"/>
      <c r="D83" s="85" t="s">
        <v>96</v>
      </c>
      <c r="E83" s="94">
        <f>SUM(J83+F83)</f>
        <v>1724000</v>
      </c>
      <c r="F83" s="100">
        <f>SUM(G83:I83)</f>
        <v>1724000</v>
      </c>
      <c r="G83" s="94">
        <v>0</v>
      </c>
      <c r="H83" s="94">
        <v>1724000</v>
      </c>
      <c r="I83" s="94">
        <v>0</v>
      </c>
      <c r="J83" s="104">
        <f>SUM(K83:M83)</f>
        <v>0</v>
      </c>
      <c r="K83" s="94">
        <v>0</v>
      </c>
      <c r="L83" s="94">
        <v>0</v>
      </c>
      <c r="M83" s="445">
        <v>0</v>
      </c>
    </row>
    <row r="84" spans="1:13" ht="17.25" thickBot="1">
      <c r="A84" s="444"/>
      <c r="B84" s="66"/>
      <c r="C84" s="66"/>
      <c r="D84" s="88" t="s">
        <v>97</v>
      </c>
      <c r="E84" s="101">
        <f>SUM(J84+F84)</f>
        <v>13000</v>
      </c>
      <c r="F84" s="106">
        <f>SUM(G84:I84)</f>
        <v>13000</v>
      </c>
      <c r="G84" s="99">
        <v>0</v>
      </c>
      <c r="H84" s="99">
        <v>13000</v>
      </c>
      <c r="I84" s="99">
        <v>0</v>
      </c>
      <c r="J84" s="107">
        <f>SUM(K84:M84)</f>
        <v>0</v>
      </c>
      <c r="K84" s="99">
        <v>0</v>
      </c>
      <c r="L84" s="99">
        <v>0</v>
      </c>
      <c r="M84" s="367">
        <v>0</v>
      </c>
    </row>
    <row r="85" spans="1:13" ht="18" thickBot="1" thickTop="1">
      <c r="A85" s="446">
        <v>852</v>
      </c>
      <c r="B85" s="68"/>
      <c r="C85" s="68"/>
      <c r="D85" s="81" t="s">
        <v>98</v>
      </c>
      <c r="E85" s="90">
        <f aca="true" t="shared" si="26" ref="E85:M85">SUM(E86+E90+E93)</f>
        <v>2884160</v>
      </c>
      <c r="F85" s="91">
        <f t="shared" si="26"/>
        <v>2884160</v>
      </c>
      <c r="G85" s="90">
        <f t="shared" si="26"/>
        <v>2877160</v>
      </c>
      <c r="H85" s="90">
        <f t="shared" si="26"/>
        <v>7000</v>
      </c>
      <c r="I85" s="90">
        <f t="shared" si="26"/>
        <v>0</v>
      </c>
      <c r="J85" s="91">
        <f t="shared" si="26"/>
        <v>0</v>
      </c>
      <c r="K85" s="90">
        <f t="shared" si="26"/>
        <v>0</v>
      </c>
      <c r="L85" s="90">
        <f t="shared" si="26"/>
        <v>0</v>
      </c>
      <c r="M85" s="442">
        <f t="shared" si="26"/>
        <v>0</v>
      </c>
    </row>
    <row r="86" spans="1:13" ht="15.75" thickTop="1">
      <c r="A86" s="443"/>
      <c r="B86" s="65">
        <v>85201</v>
      </c>
      <c r="C86" s="65"/>
      <c r="D86" s="84" t="s">
        <v>99</v>
      </c>
      <c r="E86" s="94">
        <f>SUM(J86+F86)</f>
        <v>242160</v>
      </c>
      <c r="F86" s="93">
        <f>SUM(G86:I86)</f>
        <v>242160</v>
      </c>
      <c r="G86" s="92">
        <f>SUM(G87:G89)</f>
        <v>242160</v>
      </c>
      <c r="H86" s="92">
        <f>SUM(H87:H89)</f>
        <v>0</v>
      </c>
      <c r="I86" s="92">
        <f>SUM(I87:I89)</f>
        <v>0</v>
      </c>
      <c r="J86" s="93">
        <f>SUM(K86:M86)</f>
        <v>0</v>
      </c>
      <c r="K86" s="92">
        <f>SUM(K87:K89)</f>
        <v>0</v>
      </c>
      <c r="L86" s="92">
        <f>SUM(L87:L89)</f>
        <v>0</v>
      </c>
      <c r="M86" s="297">
        <f>SUM(M87:M89)</f>
        <v>0</v>
      </c>
    </row>
    <row r="87" spans="1:13" ht="15">
      <c r="A87" s="447"/>
      <c r="B87" s="69"/>
      <c r="C87" s="69" t="s">
        <v>67</v>
      </c>
      <c r="D87" s="85" t="s">
        <v>90</v>
      </c>
      <c r="E87" s="94">
        <f aca="true" t="shared" si="27" ref="E87:E92">SUM(J87+F87)</f>
        <v>800</v>
      </c>
      <c r="F87" s="93">
        <f aca="true" t="shared" si="28" ref="F87:F103">SUM(G87:I87)</f>
        <v>800</v>
      </c>
      <c r="G87" s="94">
        <v>800</v>
      </c>
      <c r="H87" s="94">
        <v>0</v>
      </c>
      <c r="I87" s="94">
        <v>0</v>
      </c>
      <c r="J87" s="93">
        <f aca="true" t="shared" si="29" ref="J87:J103">SUM(K87:M87)</f>
        <v>0</v>
      </c>
      <c r="K87" s="94">
        <v>0</v>
      </c>
      <c r="L87" s="94">
        <v>0</v>
      </c>
      <c r="M87" s="445">
        <v>0</v>
      </c>
    </row>
    <row r="88" spans="1:13" ht="15">
      <c r="A88" s="447"/>
      <c r="B88" s="69"/>
      <c r="C88" s="69" t="s">
        <v>100</v>
      </c>
      <c r="D88" s="80" t="s">
        <v>101</v>
      </c>
      <c r="E88" s="94">
        <f>SUM(J88+F88)</f>
        <v>200</v>
      </c>
      <c r="F88" s="93">
        <f>SUM(G88:I88)</f>
        <v>200</v>
      </c>
      <c r="G88" s="94">
        <v>200</v>
      </c>
      <c r="H88" s="94">
        <v>0</v>
      </c>
      <c r="I88" s="94">
        <v>0</v>
      </c>
      <c r="J88" s="93">
        <f>SUM(K88:M88)</f>
        <v>0</v>
      </c>
      <c r="K88" s="94">
        <v>0</v>
      </c>
      <c r="L88" s="94">
        <v>0</v>
      </c>
      <c r="M88" s="445">
        <v>0</v>
      </c>
    </row>
    <row r="89" spans="1:13" ht="60">
      <c r="A89" s="447"/>
      <c r="B89" s="69"/>
      <c r="C89" s="69">
        <v>2320</v>
      </c>
      <c r="D89" s="82" t="s">
        <v>102</v>
      </c>
      <c r="E89" s="94">
        <f t="shared" si="27"/>
        <v>241160</v>
      </c>
      <c r="F89" s="93">
        <f t="shared" si="28"/>
        <v>241160</v>
      </c>
      <c r="G89" s="94">
        <v>241160</v>
      </c>
      <c r="H89" s="94">
        <v>0</v>
      </c>
      <c r="I89" s="94">
        <v>0</v>
      </c>
      <c r="J89" s="93">
        <f t="shared" si="29"/>
        <v>0</v>
      </c>
      <c r="K89" s="94">
        <v>0</v>
      </c>
      <c r="L89" s="94">
        <v>0</v>
      </c>
      <c r="M89" s="445">
        <v>0</v>
      </c>
    </row>
    <row r="90" spans="1:13" ht="15">
      <c r="A90" s="447"/>
      <c r="B90" s="69">
        <v>85202</v>
      </c>
      <c r="C90" s="69"/>
      <c r="D90" s="85" t="s">
        <v>103</v>
      </c>
      <c r="E90" s="94">
        <f t="shared" si="27"/>
        <v>2635000</v>
      </c>
      <c r="F90" s="93">
        <f>SUM(G90:I90)</f>
        <v>2635000</v>
      </c>
      <c r="G90" s="94">
        <f>SUM(G91:G92)</f>
        <v>2635000</v>
      </c>
      <c r="H90" s="94">
        <f>SUM(H91:H92)</f>
        <v>0</v>
      </c>
      <c r="I90" s="94">
        <f>SUM(I91:I92)</f>
        <v>0</v>
      </c>
      <c r="J90" s="93">
        <f t="shared" si="29"/>
        <v>0</v>
      </c>
      <c r="K90" s="94">
        <f>SUM(K91:K92)</f>
        <v>0</v>
      </c>
      <c r="L90" s="94">
        <f>SUM(L91:L92)</f>
        <v>0</v>
      </c>
      <c r="M90" s="445">
        <f>SUM(M91:M92)</f>
        <v>0</v>
      </c>
    </row>
    <row r="91" spans="1:13" ht="15">
      <c r="A91" s="447"/>
      <c r="B91" s="69"/>
      <c r="C91" s="69" t="s">
        <v>67</v>
      </c>
      <c r="D91" s="85" t="s">
        <v>68</v>
      </c>
      <c r="E91" s="94">
        <f t="shared" si="27"/>
        <v>1750000</v>
      </c>
      <c r="F91" s="93">
        <f t="shared" si="28"/>
        <v>1750000</v>
      </c>
      <c r="G91" s="94">
        <v>1750000</v>
      </c>
      <c r="H91" s="94">
        <v>0</v>
      </c>
      <c r="I91" s="94">
        <v>0</v>
      </c>
      <c r="J91" s="93">
        <f t="shared" si="29"/>
        <v>0</v>
      </c>
      <c r="K91" s="94">
        <v>0</v>
      </c>
      <c r="L91" s="94">
        <v>0</v>
      </c>
      <c r="M91" s="445">
        <v>0</v>
      </c>
    </row>
    <row r="92" spans="1:13" ht="30">
      <c r="A92" s="447"/>
      <c r="B92" s="69"/>
      <c r="C92" s="69">
        <v>2130</v>
      </c>
      <c r="D92" s="82" t="s">
        <v>104</v>
      </c>
      <c r="E92" s="94">
        <f t="shared" si="27"/>
        <v>885000</v>
      </c>
      <c r="F92" s="93">
        <f t="shared" si="28"/>
        <v>885000</v>
      </c>
      <c r="G92" s="94">
        <v>885000</v>
      </c>
      <c r="H92" s="94">
        <v>0</v>
      </c>
      <c r="I92" s="94">
        <v>0</v>
      </c>
      <c r="J92" s="93">
        <f t="shared" si="29"/>
        <v>0</v>
      </c>
      <c r="K92" s="94">
        <v>0</v>
      </c>
      <c r="L92" s="94">
        <v>0</v>
      </c>
      <c r="M92" s="445">
        <v>0</v>
      </c>
    </row>
    <row r="93" spans="1:13" ht="15">
      <c r="A93" s="443"/>
      <c r="B93" s="65">
        <v>85295</v>
      </c>
      <c r="C93" s="65"/>
      <c r="D93" s="79" t="s">
        <v>146</v>
      </c>
      <c r="E93" s="92">
        <f>SUM(J93+F93)</f>
        <v>7000</v>
      </c>
      <c r="F93" s="93">
        <f>SUM(G93:I93)</f>
        <v>7000</v>
      </c>
      <c r="G93" s="92">
        <f>SUM(G94:G94)</f>
        <v>0</v>
      </c>
      <c r="H93" s="92">
        <f>SUM(H94:H94)</f>
        <v>7000</v>
      </c>
      <c r="I93" s="92">
        <f>SUM(I94:I94)</f>
        <v>0</v>
      </c>
      <c r="J93" s="93">
        <f>SUM(K93:M93)</f>
        <v>0</v>
      </c>
      <c r="K93" s="92">
        <f>SUM(K94:K94)</f>
        <v>0</v>
      </c>
      <c r="L93" s="92">
        <f>SUM(L94:L94)</f>
        <v>0</v>
      </c>
      <c r="M93" s="297">
        <f>SUM(M94:M94)</f>
        <v>0</v>
      </c>
    </row>
    <row r="94" spans="1:13" ht="60.75" thickBot="1">
      <c r="A94" s="450"/>
      <c r="B94" s="67"/>
      <c r="C94" s="67">
        <v>2110</v>
      </c>
      <c r="D94" s="83" t="s">
        <v>47</v>
      </c>
      <c r="E94" s="95">
        <f>SUM(J94+F94)</f>
        <v>7000</v>
      </c>
      <c r="F94" s="96">
        <f>SUM(G94:I94)</f>
        <v>7000</v>
      </c>
      <c r="G94" s="95">
        <v>0</v>
      </c>
      <c r="H94" s="95">
        <v>7000</v>
      </c>
      <c r="I94" s="95">
        <v>0</v>
      </c>
      <c r="J94" s="96">
        <f>SUM(K94:M94)</f>
        <v>0</v>
      </c>
      <c r="K94" s="95">
        <v>0</v>
      </c>
      <c r="L94" s="95">
        <v>0</v>
      </c>
      <c r="M94" s="451">
        <v>0</v>
      </c>
    </row>
    <row r="95" spans="1:13" ht="34.5" thickBot="1" thickTop="1">
      <c r="A95" s="446">
        <v>853</v>
      </c>
      <c r="B95" s="72"/>
      <c r="C95" s="72"/>
      <c r="D95" s="87" t="s">
        <v>18</v>
      </c>
      <c r="E95" s="90">
        <f aca="true" t="shared" si="30" ref="E95:E100">G95+H95+I95</f>
        <v>626257</v>
      </c>
      <c r="F95" s="91">
        <f t="shared" si="28"/>
        <v>626257</v>
      </c>
      <c r="G95" s="90">
        <f>G98+G100+G102+G104+G96</f>
        <v>574257</v>
      </c>
      <c r="H95" s="90">
        <f>H98+H100+H102+H104+H96</f>
        <v>52000</v>
      </c>
      <c r="I95" s="90">
        <f>I98+I100+I102+I104+I96</f>
        <v>0</v>
      </c>
      <c r="J95" s="91">
        <f>J98+J100+J102</f>
        <v>0</v>
      </c>
      <c r="K95" s="90">
        <f>K98+K96</f>
        <v>0</v>
      </c>
      <c r="L95" s="90">
        <f>L98+L96</f>
        <v>0</v>
      </c>
      <c r="M95" s="442">
        <f>M98+M96</f>
        <v>0</v>
      </c>
    </row>
    <row r="96" spans="1:13" ht="33" customHeight="1" thickTop="1">
      <c r="A96" s="430"/>
      <c r="B96" s="431">
        <v>85311</v>
      </c>
      <c r="C96" s="431"/>
      <c r="D96" s="432" t="s">
        <v>160</v>
      </c>
      <c r="E96" s="189">
        <f t="shared" si="30"/>
        <v>28770</v>
      </c>
      <c r="F96" s="188">
        <f>SUM(G96:I96)</f>
        <v>28770</v>
      </c>
      <c r="G96" s="189">
        <f>SUM(G97)</f>
        <v>28770</v>
      </c>
      <c r="H96" s="189">
        <f>SUM(H97)</f>
        <v>0</v>
      </c>
      <c r="I96" s="189">
        <f>SUM(I97)</f>
        <v>0</v>
      </c>
      <c r="J96" s="188">
        <f>SUM(K96:M96)</f>
        <v>0</v>
      </c>
      <c r="K96" s="189">
        <v>0</v>
      </c>
      <c r="L96" s="189">
        <f>L97</f>
        <v>0</v>
      </c>
      <c r="M96" s="433">
        <f>M97</f>
        <v>0</v>
      </c>
    </row>
    <row r="97" spans="1:13" ht="65.25" customHeight="1">
      <c r="A97" s="434"/>
      <c r="B97" s="435"/>
      <c r="C97" s="435">
        <v>2310</v>
      </c>
      <c r="D97" s="436" t="s">
        <v>337</v>
      </c>
      <c r="E97" s="204">
        <f t="shared" si="30"/>
        <v>28770</v>
      </c>
      <c r="F97" s="206">
        <f>SUM(G97:I97)</f>
        <v>28770</v>
      </c>
      <c r="G97" s="204">
        <v>28770</v>
      </c>
      <c r="H97" s="204">
        <v>0</v>
      </c>
      <c r="I97" s="204">
        <v>0</v>
      </c>
      <c r="J97" s="206">
        <f>SUM(K97:M97)</f>
        <v>0</v>
      </c>
      <c r="K97" s="204">
        <v>0</v>
      </c>
      <c r="L97" s="204">
        <v>0</v>
      </c>
      <c r="M97" s="437">
        <v>0</v>
      </c>
    </row>
    <row r="98" spans="1:13" ht="15">
      <c r="A98" s="443"/>
      <c r="B98" s="65">
        <v>85321</v>
      </c>
      <c r="C98" s="65"/>
      <c r="D98" s="79" t="s">
        <v>105</v>
      </c>
      <c r="E98" s="92">
        <f t="shared" si="30"/>
        <v>52000</v>
      </c>
      <c r="F98" s="93">
        <f t="shared" si="28"/>
        <v>52000</v>
      </c>
      <c r="G98" s="92">
        <v>0</v>
      </c>
      <c r="H98" s="92">
        <f>H99</f>
        <v>52000</v>
      </c>
      <c r="I98" s="92">
        <f>I99</f>
        <v>0</v>
      </c>
      <c r="J98" s="93">
        <f t="shared" si="29"/>
        <v>0</v>
      </c>
      <c r="K98" s="92">
        <v>0</v>
      </c>
      <c r="L98" s="92">
        <f>L99</f>
        <v>0</v>
      </c>
      <c r="M98" s="297">
        <f>M99</f>
        <v>0</v>
      </c>
    </row>
    <row r="99" spans="1:13" ht="60">
      <c r="A99" s="447"/>
      <c r="B99" s="69"/>
      <c r="C99" s="69">
        <v>2110</v>
      </c>
      <c r="D99" s="82" t="s">
        <v>47</v>
      </c>
      <c r="E99" s="94">
        <f t="shared" si="30"/>
        <v>52000</v>
      </c>
      <c r="F99" s="100">
        <f t="shared" si="28"/>
        <v>52000</v>
      </c>
      <c r="G99" s="94">
        <v>0</v>
      </c>
      <c r="H99" s="94">
        <v>52000</v>
      </c>
      <c r="I99" s="94">
        <v>0</v>
      </c>
      <c r="J99" s="100">
        <f t="shared" si="29"/>
        <v>0</v>
      </c>
      <c r="K99" s="94">
        <v>0</v>
      </c>
      <c r="L99" s="94">
        <v>0</v>
      </c>
      <c r="M99" s="445">
        <v>0</v>
      </c>
    </row>
    <row r="100" spans="1:13" ht="30">
      <c r="A100" s="443"/>
      <c r="B100" s="65">
        <v>85324</v>
      </c>
      <c r="C100" s="65"/>
      <c r="D100" s="79" t="s">
        <v>106</v>
      </c>
      <c r="E100" s="92">
        <f t="shared" si="30"/>
        <v>20000</v>
      </c>
      <c r="F100" s="93">
        <f t="shared" si="28"/>
        <v>20000</v>
      </c>
      <c r="G100" s="92">
        <f>SUM(G101)</f>
        <v>20000</v>
      </c>
      <c r="H100" s="92">
        <f>SUM(H101)</f>
        <v>0</v>
      </c>
      <c r="I100" s="92">
        <f>SUM(I101)</f>
        <v>0</v>
      </c>
      <c r="J100" s="93">
        <f t="shared" si="29"/>
        <v>0</v>
      </c>
      <c r="K100" s="92">
        <v>0</v>
      </c>
      <c r="L100" s="92">
        <f>L103</f>
        <v>0</v>
      </c>
      <c r="M100" s="297">
        <f>M103</f>
        <v>0</v>
      </c>
    </row>
    <row r="101" spans="1:13" ht="15">
      <c r="A101" s="447"/>
      <c r="B101" s="69"/>
      <c r="C101" s="69" t="s">
        <v>91</v>
      </c>
      <c r="D101" s="85" t="s">
        <v>101</v>
      </c>
      <c r="E101" s="94">
        <f>SUM(J101+F101)</f>
        <v>20000</v>
      </c>
      <c r="F101" s="100">
        <f t="shared" si="28"/>
        <v>20000</v>
      </c>
      <c r="G101" s="94">
        <v>20000</v>
      </c>
      <c r="H101" s="94">
        <v>0</v>
      </c>
      <c r="I101" s="94">
        <v>0</v>
      </c>
      <c r="J101" s="100">
        <v>0</v>
      </c>
      <c r="K101" s="94">
        <v>0</v>
      </c>
      <c r="L101" s="94">
        <v>0</v>
      </c>
      <c r="M101" s="445">
        <v>0</v>
      </c>
    </row>
    <row r="102" spans="1:13" ht="15">
      <c r="A102" s="443"/>
      <c r="B102" s="65">
        <v>85333</v>
      </c>
      <c r="C102" s="65"/>
      <c r="D102" s="79" t="s">
        <v>107</v>
      </c>
      <c r="E102" s="92">
        <f>SUM(J102+F102)</f>
        <v>438700</v>
      </c>
      <c r="F102" s="93">
        <f>SUM(G102:I102)</f>
        <v>438700</v>
      </c>
      <c r="G102" s="92">
        <f>SUM(G103)</f>
        <v>438700</v>
      </c>
      <c r="H102" s="92">
        <f>SUM(H103)</f>
        <v>0</v>
      </c>
      <c r="I102" s="92">
        <f>SUM(I103)</f>
        <v>0</v>
      </c>
      <c r="J102" s="93">
        <v>0</v>
      </c>
      <c r="K102" s="92">
        <v>0</v>
      </c>
      <c r="L102" s="92">
        <v>0</v>
      </c>
      <c r="M102" s="297">
        <v>0</v>
      </c>
    </row>
    <row r="103" spans="1:13" ht="60">
      <c r="A103" s="447"/>
      <c r="B103" s="69"/>
      <c r="C103" s="69" t="s">
        <v>108</v>
      </c>
      <c r="D103" s="82" t="s">
        <v>109</v>
      </c>
      <c r="E103" s="94">
        <f>G103+H103+I103</f>
        <v>438700</v>
      </c>
      <c r="F103" s="100">
        <f t="shared" si="28"/>
        <v>438700</v>
      </c>
      <c r="G103" s="94">
        <v>438700</v>
      </c>
      <c r="H103" s="94">
        <v>0</v>
      </c>
      <c r="I103" s="94">
        <v>0</v>
      </c>
      <c r="J103" s="100">
        <f t="shared" si="29"/>
        <v>0</v>
      </c>
      <c r="K103" s="94">
        <v>0</v>
      </c>
      <c r="L103" s="94">
        <v>0</v>
      </c>
      <c r="M103" s="445">
        <v>0</v>
      </c>
    </row>
    <row r="104" spans="1:13" ht="15">
      <c r="A104" s="443"/>
      <c r="B104" s="65">
        <v>85395</v>
      </c>
      <c r="C104" s="65"/>
      <c r="D104" s="79" t="s">
        <v>146</v>
      </c>
      <c r="E104" s="92">
        <f>SUM(J104+F104)</f>
        <v>86787</v>
      </c>
      <c r="F104" s="93">
        <f>SUM(G104:I104)</f>
        <v>86787</v>
      </c>
      <c r="G104" s="92">
        <f>SUM(G105:G105)</f>
        <v>86787</v>
      </c>
      <c r="H104" s="92">
        <f>SUM(H105:H105)</f>
        <v>0</v>
      </c>
      <c r="I104" s="92">
        <f>SUM(I105:I105)</f>
        <v>0</v>
      </c>
      <c r="J104" s="93">
        <v>0</v>
      </c>
      <c r="K104" s="92">
        <v>0</v>
      </c>
      <c r="L104" s="92">
        <v>0</v>
      </c>
      <c r="M104" s="297">
        <v>0</v>
      </c>
    </row>
    <row r="105" spans="1:13" ht="30.75" thickBot="1">
      <c r="A105" s="443"/>
      <c r="B105" s="65"/>
      <c r="C105" s="71" t="s">
        <v>275</v>
      </c>
      <c r="D105" s="82" t="s">
        <v>276</v>
      </c>
      <c r="E105" s="94">
        <f>G105+H105+I105</f>
        <v>86787</v>
      </c>
      <c r="F105" s="93">
        <f>SUM(G105:I105)</f>
        <v>86787</v>
      </c>
      <c r="G105" s="92">
        <v>86787</v>
      </c>
      <c r="H105" s="92">
        <v>0</v>
      </c>
      <c r="I105" s="92">
        <v>0</v>
      </c>
      <c r="J105" s="93">
        <v>0</v>
      </c>
      <c r="K105" s="92">
        <v>0</v>
      </c>
      <c r="L105" s="92">
        <v>0</v>
      </c>
      <c r="M105" s="297">
        <v>0</v>
      </c>
    </row>
    <row r="106" spans="1:13" ht="18" thickBot="1" thickTop="1">
      <c r="A106" s="446">
        <v>854</v>
      </c>
      <c r="B106" s="68"/>
      <c r="C106" s="68"/>
      <c r="D106" s="81" t="s">
        <v>14</v>
      </c>
      <c r="E106" s="90">
        <f>SUM(E107+E113)</f>
        <v>396100</v>
      </c>
      <c r="F106" s="91">
        <f aca="true" t="shared" si="31" ref="F106:M106">SUM(F107+F113)</f>
        <v>396100</v>
      </c>
      <c r="G106" s="90">
        <f t="shared" si="31"/>
        <v>396100</v>
      </c>
      <c r="H106" s="90">
        <f t="shared" si="31"/>
        <v>0</v>
      </c>
      <c r="I106" s="90">
        <f t="shared" si="31"/>
        <v>0</v>
      </c>
      <c r="J106" s="91">
        <f t="shared" si="31"/>
        <v>0</v>
      </c>
      <c r="K106" s="90">
        <f t="shared" si="31"/>
        <v>0</v>
      </c>
      <c r="L106" s="90">
        <f t="shared" si="31"/>
        <v>0</v>
      </c>
      <c r="M106" s="442">
        <f t="shared" si="31"/>
        <v>0</v>
      </c>
    </row>
    <row r="107" spans="1:13" ht="15.75" thickTop="1">
      <c r="A107" s="454"/>
      <c r="B107" s="73">
        <v>85403</v>
      </c>
      <c r="C107" s="73"/>
      <c r="D107" s="89" t="s">
        <v>110</v>
      </c>
      <c r="E107" s="108">
        <f aca="true" t="shared" si="32" ref="E107:E115">SUM(J107+F107)</f>
        <v>126100</v>
      </c>
      <c r="F107" s="109">
        <f aca="true" t="shared" si="33" ref="F107:F115">SUM(G107:I107)</f>
        <v>126100</v>
      </c>
      <c r="G107" s="108">
        <f>G109+G110+G112+G111+G108</f>
        <v>126100</v>
      </c>
      <c r="H107" s="108">
        <f>H109+H110+H112+H111+H108</f>
        <v>0</v>
      </c>
      <c r="I107" s="108">
        <f>I109+I110+I112+I111+I108</f>
        <v>0</v>
      </c>
      <c r="J107" s="109">
        <f aca="true" t="shared" si="34" ref="J107:J115">SUM(K107:M107)</f>
        <v>0</v>
      </c>
      <c r="K107" s="108">
        <f>SUM(K109:K112)</f>
        <v>0</v>
      </c>
      <c r="L107" s="108">
        <f>SUM(L109:L112)</f>
        <v>0</v>
      </c>
      <c r="M107" s="455">
        <f>SUM(M109:M112)</f>
        <v>0</v>
      </c>
    </row>
    <row r="108" spans="1:13" ht="15">
      <c r="A108" s="443"/>
      <c r="B108" s="65"/>
      <c r="C108" s="65" t="s">
        <v>63</v>
      </c>
      <c r="D108" s="84" t="s">
        <v>338</v>
      </c>
      <c r="E108" s="92">
        <f>SUM(J108+F108)</f>
        <v>100</v>
      </c>
      <c r="F108" s="93">
        <f>SUM(G108:I108)</f>
        <v>100</v>
      </c>
      <c r="G108" s="94">
        <v>100</v>
      </c>
      <c r="H108" s="94">
        <v>0</v>
      </c>
      <c r="I108" s="94">
        <v>0</v>
      </c>
      <c r="J108" s="100">
        <f>SUM(K108:M108)</f>
        <v>0</v>
      </c>
      <c r="K108" s="94">
        <v>0</v>
      </c>
      <c r="L108" s="94">
        <v>0</v>
      </c>
      <c r="M108" s="445">
        <v>0</v>
      </c>
    </row>
    <row r="109" spans="1:13" ht="75">
      <c r="A109" s="447"/>
      <c r="B109" s="69"/>
      <c r="C109" s="69" t="s">
        <v>65</v>
      </c>
      <c r="D109" s="82" t="s">
        <v>88</v>
      </c>
      <c r="E109" s="92">
        <f t="shared" si="32"/>
        <v>5000</v>
      </c>
      <c r="F109" s="93">
        <f t="shared" si="33"/>
        <v>5000</v>
      </c>
      <c r="G109" s="94">
        <v>5000</v>
      </c>
      <c r="H109" s="94">
        <v>0</v>
      </c>
      <c r="I109" s="94">
        <v>0</v>
      </c>
      <c r="J109" s="100">
        <f t="shared" si="34"/>
        <v>0</v>
      </c>
      <c r="K109" s="94">
        <v>0</v>
      </c>
      <c r="L109" s="94">
        <v>0</v>
      </c>
      <c r="M109" s="445">
        <v>0</v>
      </c>
    </row>
    <row r="110" spans="1:13" ht="15">
      <c r="A110" s="447"/>
      <c r="B110" s="69"/>
      <c r="C110" s="69" t="s">
        <v>67</v>
      </c>
      <c r="D110" s="85" t="s">
        <v>68</v>
      </c>
      <c r="E110" s="92">
        <f t="shared" si="32"/>
        <v>120000</v>
      </c>
      <c r="F110" s="93">
        <f t="shared" si="33"/>
        <v>120000</v>
      </c>
      <c r="G110" s="94">
        <v>120000</v>
      </c>
      <c r="H110" s="94">
        <v>0</v>
      </c>
      <c r="I110" s="94">
        <v>0</v>
      </c>
      <c r="J110" s="100">
        <f t="shared" si="34"/>
        <v>0</v>
      </c>
      <c r="K110" s="94">
        <v>0</v>
      </c>
      <c r="L110" s="94">
        <v>0</v>
      </c>
      <c r="M110" s="445">
        <v>0</v>
      </c>
    </row>
    <row r="111" spans="1:13" ht="15">
      <c r="A111" s="447"/>
      <c r="B111" s="69"/>
      <c r="C111" s="69" t="s">
        <v>261</v>
      </c>
      <c r="D111" s="85" t="s">
        <v>70</v>
      </c>
      <c r="E111" s="92">
        <f t="shared" si="32"/>
        <v>500</v>
      </c>
      <c r="F111" s="93">
        <f t="shared" si="33"/>
        <v>500</v>
      </c>
      <c r="G111" s="94">
        <v>500</v>
      </c>
      <c r="H111" s="94">
        <v>0</v>
      </c>
      <c r="I111" s="94">
        <v>0</v>
      </c>
      <c r="J111" s="100">
        <f t="shared" si="34"/>
        <v>0</v>
      </c>
      <c r="K111" s="94">
        <v>0</v>
      </c>
      <c r="L111" s="94">
        <v>0</v>
      </c>
      <c r="M111" s="445">
        <v>0</v>
      </c>
    </row>
    <row r="112" spans="1:13" ht="15">
      <c r="A112" s="447"/>
      <c r="B112" s="69"/>
      <c r="C112" s="69" t="s">
        <v>91</v>
      </c>
      <c r="D112" s="85" t="s">
        <v>101</v>
      </c>
      <c r="E112" s="92">
        <f t="shared" si="32"/>
        <v>500</v>
      </c>
      <c r="F112" s="93">
        <f t="shared" si="33"/>
        <v>500</v>
      </c>
      <c r="G112" s="94">
        <v>500</v>
      </c>
      <c r="H112" s="94">
        <v>0</v>
      </c>
      <c r="I112" s="94">
        <v>0</v>
      </c>
      <c r="J112" s="100">
        <f t="shared" si="34"/>
        <v>0</v>
      </c>
      <c r="K112" s="94">
        <v>0</v>
      </c>
      <c r="L112" s="94">
        <v>0</v>
      </c>
      <c r="M112" s="445">
        <v>0</v>
      </c>
    </row>
    <row r="113" spans="1:13" ht="15">
      <c r="A113" s="447"/>
      <c r="B113" s="69">
        <v>85410</v>
      </c>
      <c r="C113" s="69"/>
      <c r="D113" s="85" t="s">
        <v>111</v>
      </c>
      <c r="E113" s="92">
        <f t="shared" si="32"/>
        <v>270000</v>
      </c>
      <c r="F113" s="93">
        <f t="shared" si="33"/>
        <v>270000</v>
      </c>
      <c r="G113" s="94">
        <f>G115+G114</f>
        <v>270000</v>
      </c>
      <c r="H113" s="94">
        <f>H115+H114</f>
        <v>0</v>
      </c>
      <c r="I113" s="94">
        <f>I115+I114</f>
        <v>0</v>
      </c>
      <c r="J113" s="100">
        <f t="shared" si="34"/>
        <v>0</v>
      </c>
      <c r="K113" s="94">
        <f>K115</f>
        <v>0</v>
      </c>
      <c r="L113" s="94">
        <f>L115</f>
        <v>0</v>
      </c>
      <c r="M113" s="445">
        <f>M115</f>
        <v>0</v>
      </c>
    </row>
    <row r="114" spans="1:13" ht="75">
      <c r="A114" s="447"/>
      <c r="B114" s="69"/>
      <c r="C114" s="69" t="s">
        <v>65</v>
      </c>
      <c r="D114" s="82" t="s">
        <v>88</v>
      </c>
      <c r="E114" s="92">
        <f>SUM(J114+F114)</f>
        <v>250000</v>
      </c>
      <c r="F114" s="93">
        <f>SUM(G114:I114)</f>
        <v>250000</v>
      </c>
      <c r="G114" s="94">
        <v>250000</v>
      </c>
      <c r="H114" s="94">
        <v>0</v>
      </c>
      <c r="I114" s="94">
        <v>0</v>
      </c>
      <c r="J114" s="100">
        <f t="shared" si="34"/>
        <v>0</v>
      </c>
      <c r="K114" s="94">
        <v>0</v>
      </c>
      <c r="L114" s="94">
        <v>0</v>
      </c>
      <c r="M114" s="445">
        <v>0</v>
      </c>
    </row>
    <row r="115" spans="1:13" ht="17.25" thickBot="1">
      <c r="A115" s="447"/>
      <c r="B115" s="69"/>
      <c r="C115" s="69" t="s">
        <v>67</v>
      </c>
      <c r="D115" s="85" t="s">
        <v>302</v>
      </c>
      <c r="E115" s="92">
        <f t="shared" si="32"/>
        <v>20000</v>
      </c>
      <c r="F115" s="93">
        <f t="shared" si="33"/>
        <v>20000</v>
      </c>
      <c r="G115" s="94">
        <v>20000</v>
      </c>
      <c r="H115" s="94">
        <v>0</v>
      </c>
      <c r="I115" s="94">
        <v>0</v>
      </c>
      <c r="J115" s="100">
        <f t="shared" si="34"/>
        <v>0</v>
      </c>
      <c r="K115" s="94">
        <v>0</v>
      </c>
      <c r="L115" s="94">
        <v>0</v>
      </c>
      <c r="M115" s="445">
        <v>0</v>
      </c>
    </row>
    <row r="116" spans="1:13" ht="18" thickBot="1" thickTop="1">
      <c r="A116" s="510" t="s">
        <v>15</v>
      </c>
      <c r="B116" s="511"/>
      <c r="C116" s="511"/>
      <c r="D116" s="512"/>
      <c r="E116" s="456">
        <f aca="true" t="shared" si="35" ref="E116:M116">E15+E24+E28+E36+E48+E52+E59+E66+E80+E85+E95+E106+E18+E21</f>
        <v>33625756</v>
      </c>
      <c r="F116" s="457">
        <f t="shared" si="35"/>
        <v>33115756</v>
      </c>
      <c r="G116" s="456">
        <f t="shared" si="35"/>
        <v>27893556</v>
      </c>
      <c r="H116" s="456">
        <f t="shared" si="35"/>
        <v>5221200</v>
      </c>
      <c r="I116" s="456">
        <f t="shared" si="35"/>
        <v>1000</v>
      </c>
      <c r="J116" s="457">
        <f t="shared" si="35"/>
        <v>510000</v>
      </c>
      <c r="K116" s="456">
        <f t="shared" si="35"/>
        <v>500000</v>
      </c>
      <c r="L116" s="456">
        <f t="shared" si="35"/>
        <v>10000</v>
      </c>
      <c r="M116" s="458">
        <f t="shared" si="35"/>
        <v>0</v>
      </c>
    </row>
    <row r="117" spans="1:10" ht="12.75">
      <c r="A117" s="19"/>
      <c r="B117" s="19"/>
      <c r="C117" s="19"/>
      <c r="D117" s="19"/>
      <c r="E117" s="19"/>
      <c r="F117" s="20"/>
      <c r="G117" s="21"/>
      <c r="H117" s="19"/>
      <c r="I117" s="19"/>
      <c r="J117" s="18"/>
    </row>
    <row r="118" spans="1:10" ht="12.75">
      <c r="A118" s="19"/>
      <c r="B118" s="19"/>
      <c r="C118" s="19"/>
      <c r="D118" s="19"/>
      <c r="E118" s="21"/>
      <c r="F118" s="22"/>
      <c r="G118" s="21"/>
      <c r="H118" s="21"/>
      <c r="I118" s="21"/>
      <c r="J118" s="18"/>
    </row>
  </sheetData>
  <sheetProtection/>
  <mergeCells count="15">
    <mergeCell ref="A116:D116"/>
    <mergeCell ref="E11:E13"/>
    <mergeCell ref="F11:M11"/>
    <mergeCell ref="F12:F13"/>
    <mergeCell ref="G12:I12"/>
    <mergeCell ref="J12:J13"/>
    <mergeCell ref="K12:M12"/>
    <mergeCell ref="A11:A13"/>
    <mergeCell ref="B11:B13"/>
    <mergeCell ref="C11:C13"/>
    <mergeCell ref="D11:D13"/>
    <mergeCell ref="A6:M6"/>
    <mergeCell ref="A7:M7"/>
    <mergeCell ref="A8:M8"/>
    <mergeCell ref="A9:M9"/>
  </mergeCells>
  <printOptions horizontalCentered="1"/>
  <pageMargins left="0.2755905511811024" right="0.2755905511811024" top="0.5511811023622047" bottom="0.7874015748031497" header="1.1023622047244095" footer="0.5118110236220472"/>
  <pageSetup horizontalDpi="600" verticalDpi="600" orientation="landscape" paperSize="9" scale="70" r:id="rId1"/>
  <rowBreaks count="7" manualBreakCount="7">
    <brk id="22" max="12" man="1"/>
    <brk id="37" max="12" man="1"/>
    <brk id="51" max="12" man="1"/>
    <brk id="69" max="12" man="1"/>
    <brk id="81" max="12" man="1"/>
    <brk id="98" max="12" man="1"/>
    <brk id="1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5.625" style="0" customWidth="1"/>
    <col min="3" max="3" width="96.25390625" style="0" bestFit="1" customWidth="1"/>
    <col min="4" max="4" width="14.875" style="0" customWidth="1"/>
    <col min="5" max="5" width="13.25390625" style="0" bestFit="1" customWidth="1"/>
  </cols>
  <sheetData>
    <row r="1" spans="1:5" ht="15">
      <c r="A1" s="110"/>
      <c r="B1" s="110"/>
      <c r="C1" s="110"/>
      <c r="D1" s="110" t="s">
        <v>112</v>
      </c>
      <c r="E1" s="110"/>
    </row>
    <row r="2" spans="1:5" ht="15">
      <c r="A2" s="110"/>
      <c r="B2" s="110"/>
      <c r="C2" s="110"/>
      <c r="D2" s="38" t="s">
        <v>355</v>
      </c>
      <c r="E2" s="110"/>
    </row>
    <row r="3" spans="1:5" ht="15">
      <c r="A3" s="110"/>
      <c r="B3" s="110"/>
      <c r="C3" s="110"/>
      <c r="D3" s="38" t="s">
        <v>21</v>
      </c>
      <c r="E3" s="110"/>
    </row>
    <row r="4" spans="1:5" ht="15">
      <c r="A4" s="110"/>
      <c r="B4" s="110"/>
      <c r="C4" s="110"/>
      <c r="D4" s="39" t="s">
        <v>356</v>
      </c>
      <c r="E4" s="110"/>
    </row>
    <row r="5" spans="1:5" ht="15">
      <c r="A5" s="110"/>
      <c r="B5" s="110"/>
      <c r="C5" s="110"/>
      <c r="D5" s="110"/>
      <c r="E5" s="110"/>
    </row>
    <row r="6" spans="1:5" ht="16.5" customHeight="1">
      <c r="A6" s="522" t="s">
        <v>303</v>
      </c>
      <c r="B6" s="523"/>
      <c r="C6" s="523"/>
      <c r="D6" s="523"/>
      <c r="E6" s="523"/>
    </row>
    <row r="7" spans="1:5" ht="19.5">
      <c r="A7" s="524" t="s">
        <v>113</v>
      </c>
      <c r="B7" s="525"/>
      <c r="C7" s="525"/>
      <c r="D7" s="525"/>
      <c r="E7" s="525"/>
    </row>
    <row r="8" spans="1:5" ht="15.75" customHeight="1" thickBot="1">
      <c r="A8" s="23"/>
      <c r="B8" s="23"/>
      <c r="C8" s="23"/>
      <c r="D8" s="23"/>
      <c r="E8" s="24"/>
    </row>
    <row r="9" spans="1:5" ht="33.75" thickBot="1">
      <c r="A9" s="111" t="s">
        <v>114</v>
      </c>
      <c r="B9" s="112"/>
      <c r="C9" s="113" t="s">
        <v>115</v>
      </c>
      <c r="D9" s="143" t="s">
        <v>313</v>
      </c>
      <c r="E9" s="144" t="s">
        <v>314</v>
      </c>
    </row>
    <row r="10" spans="1:5" ht="18" customHeight="1" thickBot="1" thickTop="1">
      <c r="A10" s="114" t="s">
        <v>116</v>
      </c>
      <c r="B10" s="115"/>
      <c r="C10" s="115" t="s">
        <v>117</v>
      </c>
      <c r="D10" s="116">
        <f>D11+D12+D13</f>
        <v>6117200</v>
      </c>
      <c r="E10" s="117">
        <f>SUM(D10/D30)</f>
        <v>0.1819200734103941</v>
      </c>
    </row>
    <row r="11" spans="1:5" ht="31.5" customHeight="1" thickTop="1">
      <c r="A11" s="118"/>
      <c r="B11" s="119">
        <v>1</v>
      </c>
      <c r="C11" s="120" t="s">
        <v>304</v>
      </c>
      <c r="D11" s="92">
        <v>5231200</v>
      </c>
      <c r="E11" s="121">
        <f>D11*100/D30/100</f>
        <v>0.1555712234395563</v>
      </c>
    </row>
    <row r="12" spans="1:5" ht="16.5" customHeight="1">
      <c r="A12" s="122"/>
      <c r="B12" s="123">
        <v>2</v>
      </c>
      <c r="C12" s="124" t="s">
        <v>305</v>
      </c>
      <c r="D12" s="94">
        <v>885000</v>
      </c>
      <c r="E12" s="121">
        <f>D12*100/D30/100</f>
        <v>0.0263191108625186</v>
      </c>
    </row>
    <row r="13" spans="1:5" ht="32.25" thickBot="1">
      <c r="A13" s="125"/>
      <c r="B13" s="126">
        <v>3</v>
      </c>
      <c r="C13" s="127" t="s">
        <v>306</v>
      </c>
      <c r="D13" s="99">
        <v>1000</v>
      </c>
      <c r="E13" s="128">
        <f>D13*100/D30/100</f>
        <v>2.9739108319230055E-05</v>
      </c>
    </row>
    <row r="14" spans="1:5" ht="17.25" customHeight="1" thickBot="1" thickTop="1">
      <c r="A14" s="114" t="s">
        <v>118</v>
      </c>
      <c r="B14" s="129"/>
      <c r="C14" s="115" t="s">
        <v>119</v>
      </c>
      <c r="D14" s="130">
        <f>D15+D16+D17</f>
        <v>19430691</v>
      </c>
      <c r="E14" s="117">
        <f>SUM(D14/D30)</f>
        <v>0.5778514243664886</v>
      </c>
    </row>
    <row r="15" spans="1:5" ht="18.75" customHeight="1" thickTop="1">
      <c r="A15" s="118"/>
      <c r="B15" s="119">
        <v>1</v>
      </c>
      <c r="C15" s="131" t="s">
        <v>120</v>
      </c>
      <c r="D15" s="92">
        <v>12112505</v>
      </c>
      <c r="E15" s="121">
        <f>D15*100/D30/100</f>
        <v>0.36021509821221565</v>
      </c>
    </row>
    <row r="16" spans="1:5" ht="19.5" customHeight="1">
      <c r="A16" s="122"/>
      <c r="B16" s="123">
        <v>2</v>
      </c>
      <c r="C16" s="124" t="s">
        <v>121</v>
      </c>
      <c r="D16" s="94">
        <v>5907155</v>
      </c>
      <c r="E16" s="132">
        <f>D16*100/D30/100</f>
        <v>0.17567352240348144</v>
      </c>
    </row>
    <row r="17" spans="1:5" ht="22.5" customHeight="1" thickBot="1">
      <c r="A17" s="125"/>
      <c r="B17" s="126">
        <v>3</v>
      </c>
      <c r="C17" s="133" t="s">
        <v>122</v>
      </c>
      <c r="D17" s="99">
        <v>1411031</v>
      </c>
      <c r="E17" s="134">
        <f>D17*100/D30/100</f>
        <v>0.041962803750791505</v>
      </c>
    </row>
    <row r="18" spans="1:5" ht="18" customHeight="1" thickBot="1" thickTop="1">
      <c r="A18" s="114" t="s">
        <v>123</v>
      </c>
      <c r="B18" s="129"/>
      <c r="C18" s="115" t="s">
        <v>124</v>
      </c>
      <c r="D18" s="130">
        <f>SUM(D19:D21)</f>
        <v>544987</v>
      </c>
      <c r="E18" s="117">
        <f>SUM(D18/D30)</f>
        <v>0.01620742742557223</v>
      </c>
    </row>
    <row r="19" spans="1:5" ht="32.25" thickTop="1">
      <c r="A19" s="125"/>
      <c r="B19" s="126">
        <v>1</v>
      </c>
      <c r="C19" s="135" t="s">
        <v>307</v>
      </c>
      <c r="D19" s="99">
        <v>19500</v>
      </c>
      <c r="E19" s="134">
        <f>D19*100/D30/100</f>
        <v>0.0005799126122249861</v>
      </c>
    </row>
    <row r="20" spans="1:5" ht="30">
      <c r="A20" s="125"/>
      <c r="B20" s="126">
        <v>2</v>
      </c>
      <c r="C20" s="135" t="s">
        <v>125</v>
      </c>
      <c r="D20" s="99">
        <v>438700</v>
      </c>
      <c r="E20" s="134">
        <f>D20*100/D30/100</f>
        <v>0.013046546819646225</v>
      </c>
    </row>
    <row r="21" spans="1:5" ht="15.75" thickBot="1">
      <c r="A21" s="125"/>
      <c r="B21" s="126">
        <v>3</v>
      </c>
      <c r="C21" s="135" t="s">
        <v>276</v>
      </c>
      <c r="D21" s="99">
        <v>86787</v>
      </c>
      <c r="E21" s="134">
        <f>D21*100/D30/100</f>
        <v>0.002580967993701019</v>
      </c>
    </row>
    <row r="22" spans="1:5" ht="18" customHeight="1" thickBot="1" thickTop="1">
      <c r="A22" s="114" t="s">
        <v>126</v>
      </c>
      <c r="B22" s="129"/>
      <c r="C22" s="115" t="s">
        <v>127</v>
      </c>
      <c r="D22" s="130">
        <f>SUM(D23:D29)</f>
        <v>7532878</v>
      </c>
      <c r="E22" s="117">
        <f>SUM(D22/D30)</f>
        <v>0.22402107479754507</v>
      </c>
    </row>
    <row r="23" spans="1:5" ht="32.25" thickTop="1">
      <c r="A23" s="136"/>
      <c r="B23" s="119">
        <v>1</v>
      </c>
      <c r="C23" s="120" t="s">
        <v>308</v>
      </c>
      <c r="D23" s="92">
        <v>3097828</v>
      </c>
      <c r="E23" s="121">
        <f>D23*100/D30/100</f>
        <v>0.0921266424463438</v>
      </c>
    </row>
    <row r="24" spans="1:5" ht="31.5">
      <c r="A24" s="136"/>
      <c r="B24" s="119">
        <v>2</v>
      </c>
      <c r="C24" s="120" t="s">
        <v>309</v>
      </c>
      <c r="D24" s="92">
        <v>120000</v>
      </c>
      <c r="E24" s="121">
        <f>D24*100/D30/100</f>
        <v>0.0035686929983076068</v>
      </c>
    </row>
    <row r="25" spans="1:5" ht="31.5">
      <c r="A25" s="122"/>
      <c r="B25" s="123">
        <v>3</v>
      </c>
      <c r="C25" s="137" t="s">
        <v>310</v>
      </c>
      <c r="D25" s="94">
        <v>241160</v>
      </c>
      <c r="E25" s="121">
        <f>D25*100/D30/100</f>
        <v>0.007171883362265521</v>
      </c>
    </row>
    <row r="26" spans="1:5" ht="31.5">
      <c r="A26" s="118"/>
      <c r="B26" s="119">
        <v>4</v>
      </c>
      <c r="C26" s="137" t="s">
        <v>339</v>
      </c>
      <c r="D26" s="92">
        <v>28770</v>
      </c>
      <c r="E26" s="138">
        <f>SUM(D26/D30)</f>
        <v>0.0008555941463442488</v>
      </c>
    </row>
    <row r="27" spans="1:5" ht="15.75" customHeight="1">
      <c r="A27" s="136"/>
      <c r="B27" s="119">
        <v>5</v>
      </c>
      <c r="C27" s="131" t="s">
        <v>311</v>
      </c>
      <c r="D27" s="92">
        <v>862000</v>
      </c>
      <c r="E27" s="121">
        <f>D27*100/D30/100</f>
        <v>0.02563511137117631</v>
      </c>
    </row>
    <row r="28" spans="1:5" ht="16.5" customHeight="1">
      <c r="A28" s="139"/>
      <c r="B28" s="123">
        <v>6</v>
      </c>
      <c r="C28" s="124" t="s">
        <v>312</v>
      </c>
      <c r="D28" s="140">
        <v>1750000</v>
      </c>
      <c r="E28" s="132">
        <f>D28*100/D30/100</f>
        <v>0.05204343955865259</v>
      </c>
    </row>
    <row r="29" spans="1:5" ht="15.75" customHeight="1" thickBot="1">
      <c r="A29" s="141"/>
      <c r="B29" s="126">
        <v>7</v>
      </c>
      <c r="C29" s="133" t="s">
        <v>128</v>
      </c>
      <c r="D29" s="142">
        <v>1433120</v>
      </c>
      <c r="E29" s="134">
        <f>D29*100/D30/100</f>
        <v>0.04261971091445498</v>
      </c>
    </row>
    <row r="30" spans="1:5" ht="14.25" thickBot="1" thickTop="1">
      <c r="A30" s="526" t="s">
        <v>15</v>
      </c>
      <c r="B30" s="527"/>
      <c r="C30" s="527"/>
      <c r="D30" s="145">
        <f>D10+D14+D18+D22</f>
        <v>33625756</v>
      </c>
      <c r="E30" s="146">
        <f>E10+E14+E18+E22</f>
        <v>1</v>
      </c>
    </row>
  </sheetData>
  <sheetProtection/>
  <mergeCells count="3">
    <mergeCell ref="A6:E6"/>
    <mergeCell ref="A7:E7"/>
    <mergeCell ref="A30:C30"/>
  </mergeCells>
  <printOptions horizontalCentered="1"/>
  <pageMargins left="0.7874015748031497" right="0.7874015748031497" top="0.38" bottom="0.26" header="0.56" footer="0.2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I2" sqref="I2:I4"/>
    </sheetView>
  </sheetViews>
  <sheetFormatPr defaultColWidth="9.00390625" defaultRowHeight="12.75"/>
  <cols>
    <col min="3" max="3" width="41.625" style="0" bestFit="1" customWidth="1"/>
    <col min="4" max="4" width="17.00390625" style="0" customWidth="1"/>
    <col min="5" max="5" width="12.75390625" style="0" bestFit="1" customWidth="1"/>
    <col min="6" max="6" width="13.25390625" style="0" customWidth="1"/>
    <col min="7" max="7" width="11.375" style="0" customWidth="1"/>
    <col min="8" max="8" width="10.875" style="0" bestFit="1" customWidth="1"/>
    <col min="9" max="9" width="12.00390625" style="0" customWidth="1"/>
    <col min="10" max="10" width="13.125" style="0" customWidth="1"/>
  </cols>
  <sheetData>
    <row r="1" spans="1:10" ht="15">
      <c r="A1" s="61"/>
      <c r="B1" s="61"/>
      <c r="C1" s="61"/>
      <c r="D1" s="61"/>
      <c r="E1" s="61"/>
      <c r="F1" s="61"/>
      <c r="G1" s="61"/>
      <c r="H1" s="61"/>
      <c r="I1" s="61" t="s">
        <v>129</v>
      </c>
      <c r="J1" s="61"/>
    </row>
    <row r="2" spans="1:10" ht="15">
      <c r="A2" s="61"/>
      <c r="B2" s="61"/>
      <c r="C2" s="61"/>
      <c r="D2" s="61"/>
      <c r="E2" s="61"/>
      <c r="F2" s="61"/>
      <c r="G2" s="61"/>
      <c r="H2" s="61"/>
      <c r="I2" s="38" t="s">
        <v>355</v>
      </c>
      <c r="J2" s="61"/>
    </row>
    <row r="3" spans="1:10" ht="15">
      <c r="A3" s="61"/>
      <c r="B3" s="61"/>
      <c r="C3" s="61"/>
      <c r="D3" s="61"/>
      <c r="E3" s="61"/>
      <c r="F3" s="61"/>
      <c r="G3" s="61"/>
      <c r="H3" s="61"/>
      <c r="I3" s="38" t="s">
        <v>21</v>
      </c>
      <c r="J3" s="61"/>
    </row>
    <row r="4" spans="1:10" ht="15">
      <c r="A4" s="61"/>
      <c r="B4" s="61"/>
      <c r="C4" s="61"/>
      <c r="D4" s="61"/>
      <c r="E4" s="61"/>
      <c r="F4" s="61"/>
      <c r="G4" s="61"/>
      <c r="H4" s="61"/>
      <c r="I4" s="39" t="s">
        <v>356</v>
      </c>
      <c r="J4" s="61"/>
    </row>
    <row r="5" spans="1:10" ht="18">
      <c r="A5" s="528" t="s">
        <v>130</v>
      </c>
      <c r="B5" s="529"/>
      <c r="C5" s="529"/>
      <c r="D5" s="529"/>
      <c r="E5" s="529"/>
      <c r="F5" s="529"/>
      <c r="G5" s="529"/>
      <c r="H5" s="529"/>
      <c r="I5" s="529"/>
      <c r="J5" s="529"/>
    </row>
    <row r="6" spans="1:10" ht="12.75" customHeight="1">
      <c r="A6" s="528" t="s">
        <v>315</v>
      </c>
      <c r="B6" s="529"/>
      <c r="C6" s="529"/>
      <c r="D6" s="529"/>
      <c r="E6" s="529"/>
      <c r="F6" s="529"/>
      <c r="G6" s="529"/>
      <c r="H6" s="529"/>
      <c r="I6" s="529"/>
      <c r="J6" s="529"/>
    </row>
    <row r="7" spans="1:10" ht="15.75" customHeight="1">
      <c r="A7" s="528" t="s">
        <v>30</v>
      </c>
      <c r="B7" s="529"/>
      <c r="C7" s="529"/>
      <c r="D7" s="529"/>
      <c r="E7" s="529"/>
      <c r="F7" s="529"/>
      <c r="G7" s="529"/>
      <c r="H7" s="529"/>
      <c r="I7" s="529"/>
      <c r="J7" s="529"/>
    </row>
    <row r="8" spans="1:10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8" customHeight="1">
      <c r="A9" s="530" t="s">
        <v>0</v>
      </c>
      <c r="B9" s="530" t="s">
        <v>131</v>
      </c>
      <c r="C9" s="531" t="s">
        <v>36</v>
      </c>
      <c r="D9" s="532" t="s">
        <v>132</v>
      </c>
      <c r="E9" s="534" t="s">
        <v>133</v>
      </c>
      <c r="F9" s="535"/>
      <c r="G9" s="535"/>
      <c r="H9" s="535"/>
      <c r="I9" s="535"/>
      <c r="J9" s="536"/>
    </row>
    <row r="10" spans="1:10" ht="18.75" customHeight="1">
      <c r="A10" s="530"/>
      <c r="B10" s="530"/>
      <c r="C10" s="531"/>
      <c r="D10" s="532"/>
      <c r="E10" s="532" t="s">
        <v>134</v>
      </c>
      <c r="F10" s="532"/>
      <c r="G10" s="532"/>
      <c r="H10" s="532"/>
      <c r="I10" s="532"/>
      <c r="J10" s="537" t="s">
        <v>135</v>
      </c>
    </row>
    <row r="11" spans="1:10" ht="13.5" customHeight="1">
      <c r="A11" s="530"/>
      <c r="B11" s="530"/>
      <c r="C11" s="531"/>
      <c r="D11" s="532"/>
      <c r="E11" s="538" t="s">
        <v>15</v>
      </c>
      <c r="F11" s="540" t="s">
        <v>39</v>
      </c>
      <c r="G11" s="540"/>
      <c r="H11" s="540"/>
      <c r="I11" s="540"/>
      <c r="J11" s="537"/>
    </row>
    <row r="12" spans="1:10" ht="40.5">
      <c r="A12" s="530"/>
      <c r="B12" s="530"/>
      <c r="C12" s="531"/>
      <c r="D12" s="532"/>
      <c r="E12" s="539"/>
      <c r="F12" s="147" t="s">
        <v>136</v>
      </c>
      <c r="G12" s="147" t="s">
        <v>137</v>
      </c>
      <c r="H12" s="147" t="s">
        <v>138</v>
      </c>
      <c r="I12" s="147" t="s">
        <v>139</v>
      </c>
      <c r="J12" s="537"/>
    </row>
    <row r="13" spans="1:10" ht="15" thickBot="1">
      <c r="A13" s="148">
        <v>1</v>
      </c>
      <c r="B13" s="148">
        <v>2</v>
      </c>
      <c r="C13" s="149">
        <v>3</v>
      </c>
      <c r="D13" s="149">
        <v>4</v>
      </c>
      <c r="E13" s="150">
        <v>5</v>
      </c>
      <c r="F13" s="149">
        <v>6</v>
      </c>
      <c r="G13" s="149">
        <v>7</v>
      </c>
      <c r="H13" s="149">
        <v>8</v>
      </c>
      <c r="I13" s="149">
        <v>9</v>
      </c>
      <c r="J13" s="151">
        <v>10</v>
      </c>
    </row>
    <row r="14" spans="1:10" ht="18" thickBot="1" thickTop="1">
      <c r="A14" s="68" t="s">
        <v>22</v>
      </c>
      <c r="B14" s="68"/>
      <c r="C14" s="81" t="s">
        <v>5</v>
      </c>
      <c r="D14" s="90">
        <f>E14+J14</f>
        <v>84000</v>
      </c>
      <c r="E14" s="91">
        <f>F14+G14+H14+I14</f>
        <v>84000</v>
      </c>
      <c r="F14" s="90">
        <f>SUM(F15:F16)</f>
        <v>0</v>
      </c>
      <c r="G14" s="90">
        <f>SUM(G15:G16)</f>
        <v>84000</v>
      </c>
      <c r="H14" s="90">
        <f>SUM(H15:H16)</f>
        <v>0</v>
      </c>
      <c r="I14" s="90">
        <f>SUM(I15:I16)</f>
        <v>0</v>
      </c>
      <c r="J14" s="91">
        <f>J15</f>
        <v>0</v>
      </c>
    </row>
    <row r="15" spans="1:10" ht="30.75" thickTop="1">
      <c r="A15" s="65"/>
      <c r="B15" s="65" t="s">
        <v>140</v>
      </c>
      <c r="C15" s="79" t="s">
        <v>141</v>
      </c>
      <c r="D15" s="92">
        <f>E15</f>
        <v>74000</v>
      </c>
      <c r="E15" s="93">
        <f>G15</f>
        <v>74000</v>
      </c>
      <c r="F15" s="92">
        <v>0</v>
      </c>
      <c r="G15" s="92">
        <v>74000</v>
      </c>
      <c r="H15" s="92">
        <v>0</v>
      </c>
      <c r="I15" s="92">
        <v>0</v>
      </c>
      <c r="J15" s="93">
        <v>0</v>
      </c>
    </row>
    <row r="16" spans="1:10" ht="15.75" thickBot="1">
      <c r="A16" s="70"/>
      <c r="B16" s="70" t="s">
        <v>340</v>
      </c>
      <c r="C16" s="86" t="s">
        <v>260</v>
      </c>
      <c r="D16" s="92">
        <f>E16</f>
        <v>10000</v>
      </c>
      <c r="E16" s="93">
        <f>G16</f>
        <v>10000</v>
      </c>
      <c r="F16" s="92">
        <v>0</v>
      </c>
      <c r="G16" s="92">
        <v>10000</v>
      </c>
      <c r="H16" s="92">
        <v>0</v>
      </c>
      <c r="I16" s="92">
        <v>0</v>
      </c>
      <c r="J16" s="93">
        <v>0</v>
      </c>
    </row>
    <row r="17" spans="1:10" ht="21" customHeight="1" thickBot="1" thickTop="1">
      <c r="A17" s="68" t="s">
        <v>23</v>
      </c>
      <c r="B17" s="68"/>
      <c r="C17" s="87" t="s">
        <v>6</v>
      </c>
      <c r="D17" s="90">
        <f>E17++J17</f>
        <v>19500</v>
      </c>
      <c r="E17" s="91">
        <f>F17+G17+H17+I17</f>
        <v>19500</v>
      </c>
      <c r="F17" s="90">
        <v>0</v>
      </c>
      <c r="G17" s="90">
        <f>G18</f>
        <v>19500</v>
      </c>
      <c r="H17" s="90">
        <f>H18</f>
        <v>0</v>
      </c>
      <c r="I17" s="90">
        <f>I18</f>
        <v>0</v>
      </c>
      <c r="J17" s="97">
        <f>J18</f>
        <v>0</v>
      </c>
    </row>
    <row r="18" spans="1:10" ht="18" thickBot="1" thickTop="1">
      <c r="A18" s="152"/>
      <c r="B18" s="65" t="s">
        <v>142</v>
      </c>
      <c r="C18" s="79" t="s">
        <v>143</v>
      </c>
      <c r="D18" s="92">
        <f>E18</f>
        <v>19500</v>
      </c>
      <c r="E18" s="93">
        <f>F18+G18+H18+I18</f>
        <v>19500</v>
      </c>
      <c r="F18" s="92">
        <v>0</v>
      </c>
      <c r="G18" s="92">
        <v>19500</v>
      </c>
      <c r="H18" s="92">
        <v>0</v>
      </c>
      <c r="I18" s="92">
        <v>0</v>
      </c>
      <c r="J18" s="93">
        <v>0</v>
      </c>
    </row>
    <row r="19" spans="1:10" ht="18" thickBot="1" thickTop="1">
      <c r="A19" s="68">
        <v>600</v>
      </c>
      <c r="B19" s="68"/>
      <c r="C19" s="87" t="s">
        <v>7</v>
      </c>
      <c r="D19" s="90">
        <f aca="true" t="shared" si="0" ref="D19:D45">E19+J19</f>
        <v>2298440</v>
      </c>
      <c r="E19" s="91">
        <f>F19+G19+H19+I19</f>
        <v>1717840</v>
      </c>
      <c r="F19" s="90">
        <f>F20</f>
        <v>573540</v>
      </c>
      <c r="G19" s="90">
        <f>G20</f>
        <v>1144300</v>
      </c>
      <c r="H19" s="90">
        <f>H20</f>
        <v>0</v>
      </c>
      <c r="I19" s="90">
        <f>I20</f>
        <v>0</v>
      </c>
      <c r="J19" s="97">
        <f>J20</f>
        <v>580600</v>
      </c>
    </row>
    <row r="20" spans="1:10" ht="16.5" thickBot="1" thickTop="1">
      <c r="A20" s="65"/>
      <c r="B20" s="65">
        <v>60014</v>
      </c>
      <c r="C20" s="79" t="s">
        <v>144</v>
      </c>
      <c r="D20" s="92">
        <f t="shared" si="0"/>
        <v>2298440</v>
      </c>
      <c r="E20" s="93">
        <f>F20+G20+H20</f>
        <v>1717840</v>
      </c>
      <c r="F20" s="92">
        <v>573540</v>
      </c>
      <c r="G20" s="92">
        <v>1144300</v>
      </c>
      <c r="H20" s="92">
        <f>120000-120000</f>
        <v>0</v>
      </c>
      <c r="I20" s="92">
        <v>0</v>
      </c>
      <c r="J20" s="93">
        <v>580600</v>
      </c>
    </row>
    <row r="21" spans="1:10" ht="18" thickBot="1" thickTop="1">
      <c r="A21" s="68">
        <v>630</v>
      </c>
      <c r="B21" s="68"/>
      <c r="C21" s="87" t="s">
        <v>145</v>
      </c>
      <c r="D21" s="90">
        <f t="shared" si="0"/>
        <v>20000</v>
      </c>
      <c r="E21" s="91">
        <f aca="true" t="shared" si="1" ref="E21:E42">F21+G21+H21+I21</f>
        <v>20000</v>
      </c>
      <c r="F21" s="90">
        <v>0</v>
      </c>
      <c r="G21" s="90">
        <f>G22</f>
        <v>20000</v>
      </c>
      <c r="H21" s="90">
        <v>0</v>
      </c>
      <c r="I21" s="90">
        <v>0</v>
      </c>
      <c r="J21" s="91">
        <v>0</v>
      </c>
    </row>
    <row r="22" spans="1:10" ht="16.5" thickBot="1" thickTop="1">
      <c r="A22" s="70"/>
      <c r="B22" s="70">
        <v>63095</v>
      </c>
      <c r="C22" s="86" t="s">
        <v>146</v>
      </c>
      <c r="D22" s="101">
        <f t="shared" si="0"/>
        <v>20000</v>
      </c>
      <c r="E22" s="154">
        <f t="shared" si="1"/>
        <v>20000</v>
      </c>
      <c r="F22" s="101">
        <v>0</v>
      </c>
      <c r="G22" s="101">
        <v>20000</v>
      </c>
      <c r="H22" s="101">
        <v>0</v>
      </c>
      <c r="I22" s="101">
        <v>0</v>
      </c>
      <c r="J22" s="154">
        <v>0</v>
      </c>
    </row>
    <row r="23" spans="1:10" ht="18" thickBot="1" thickTop="1">
      <c r="A23" s="68">
        <v>700</v>
      </c>
      <c r="B23" s="68"/>
      <c r="C23" s="87" t="s">
        <v>8</v>
      </c>
      <c r="D23" s="90">
        <f t="shared" si="0"/>
        <v>50000</v>
      </c>
      <c r="E23" s="91">
        <f t="shared" si="1"/>
        <v>50000</v>
      </c>
      <c r="F23" s="90">
        <v>0</v>
      </c>
      <c r="G23" s="90">
        <f>G24</f>
        <v>50000</v>
      </c>
      <c r="H23" s="90">
        <v>0</v>
      </c>
      <c r="I23" s="90">
        <v>0</v>
      </c>
      <c r="J23" s="91">
        <v>0</v>
      </c>
    </row>
    <row r="24" spans="1:10" ht="16.5" thickBot="1" thickTop="1">
      <c r="A24" s="70"/>
      <c r="B24" s="70">
        <v>70005</v>
      </c>
      <c r="C24" s="86" t="s">
        <v>50</v>
      </c>
      <c r="D24" s="101">
        <f t="shared" si="0"/>
        <v>50000</v>
      </c>
      <c r="E24" s="154">
        <f t="shared" si="1"/>
        <v>50000</v>
      </c>
      <c r="F24" s="101">
        <v>0</v>
      </c>
      <c r="G24" s="101">
        <v>50000</v>
      </c>
      <c r="H24" s="101">
        <v>0</v>
      </c>
      <c r="I24" s="101">
        <v>0</v>
      </c>
      <c r="J24" s="154">
        <v>0</v>
      </c>
    </row>
    <row r="25" spans="1:10" ht="18" thickBot="1" thickTop="1">
      <c r="A25" s="68">
        <v>710</v>
      </c>
      <c r="B25" s="68"/>
      <c r="C25" s="87" t="s">
        <v>9</v>
      </c>
      <c r="D25" s="90">
        <f t="shared" si="0"/>
        <v>426500</v>
      </c>
      <c r="E25" s="91">
        <f t="shared" si="1"/>
        <v>416500</v>
      </c>
      <c r="F25" s="90">
        <f>F27+F28+F29+F26+F30</f>
        <v>225703</v>
      </c>
      <c r="G25" s="90">
        <f>G27+G28+G29+G26+G30</f>
        <v>98797</v>
      </c>
      <c r="H25" s="90">
        <f>H27+H28+H29+H26+H30</f>
        <v>92000</v>
      </c>
      <c r="I25" s="90">
        <f>I27+I28+I29+I26+I30</f>
        <v>0</v>
      </c>
      <c r="J25" s="97">
        <f>J27+J28+J29+J26+J30</f>
        <v>10000</v>
      </c>
    </row>
    <row r="26" spans="1:10" ht="30.75" thickTop="1">
      <c r="A26" s="65"/>
      <c r="B26" s="65">
        <v>71012</v>
      </c>
      <c r="C26" s="79" t="s">
        <v>147</v>
      </c>
      <c r="D26" s="92">
        <f t="shared" si="0"/>
        <v>92000</v>
      </c>
      <c r="E26" s="93">
        <f t="shared" si="1"/>
        <v>92000</v>
      </c>
      <c r="F26" s="92">
        <v>0</v>
      </c>
      <c r="G26" s="92">
        <v>0</v>
      </c>
      <c r="H26" s="92">
        <v>92000</v>
      </c>
      <c r="I26" s="92">
        <v>0</v>
      </c>
      <c r="J26" s="93">
        <v>0</v>
      </c>
    </row>
    <row r="27" spans="1:10" ht="30">
      <c r="A27" s="65"/>
      <c r="B27" s="65">
        <v>71013</v>
      </c>
      <c r="C27" s="79" t="s">
        <v>53</v>
      </c>
      <c r="D27" s="92">
        <f t="shared" si="0"/>
        <v>78000</v>
      </c>
      <c r="E27" s="93">
        <f t="shared" si="1"/>
        <v>78000</v>
      </c>
      <c r="F27" s="92">
        <v>0</v>
      </c>
      <c r="G27" s="92">
        <v>78000</v>
      </c>
      <c r="H27" s="92">
        <v>0</v>
      </c>
      <c r="I27" s="92">
        <v>0</v>
      </c>
      <c r="J27" s="93">
        <v>0</v>
      </c>
    </row>
    <row r="28" spans="1:10" ht="15">
      <c r="A28" s="69"/>
      <c r="B28" s="69">
        <v>71014</v>
      </c>
      <c r="C28" s="82" t="s">
        <v>54</v>
      </c>
      <c r="D28" s="94">
        <f t="shared" si="0"/>
        <v>19000</v>
      </c>
      <c r="E28" s="100">
        <f t="shared" si="1"/>
        <v>19000</v>
      </c>
      <c r="F28" s="94">
        <v>0</v>
      </c>
      <c r="G28" s="94">
        <v>19000</v>
      </c>
      <c r="H28" s="94">
        <v>0</v>
      </c>
      <c r="I28" s="94">
        <v>0</v>
      </c>
      <c r="J28" s="100">
        <v>0</v>
      </c>
    </row>
    <row r="29" spans="1:10" ht="15">
      <c r="A29" s="69"/>
      <c r="B29" s="69">
        <v>71015</v>
      </c>
      <c r="C29" s="82" t="s">
        <v>148</v>
      </c>
      <c r="D29" s="94">
        <f t="shared" si="0"/>
        <v>236000</v>
      </c>
      <c r="E29" s="100">
        <f t="shared" si="1"/>
        <v>226000</v>
      </c>
      <c r="F29" s="94">
        <v>225703</v>
      </c>
      <c r="G29" s="94">
        <v>297</v>
      </c>
      <c r="H29" s="94">
        <v>0</v>
      </c>
      <c r="I29" s="94">
        <v>0</v>
      </c>
      <c r="J29" s="100">
        <v>10000</v>
      </c>
    </row>
    <row r="30" spans="1:10" ht="15.75" thickBot="1">
      <c r="A30" s="69"/>
      <c r="B30" s="69">
        <v>71095</v>
      </c>
      <c r="C30" s="82" t="s">
        <v>146</v>
      </c>
      <c r="D30" s="94">
        <f t="shared" si="0"/>
        <v>1500</v>
      </c>
      <c r="E30" s="100">
        <f t="shared" si="1"/>
        <v>1500</v>
      </c>
      <c r="F30" s="94">
        <v>0</v>
      </c>
      <c r="G30" s="94">
        <v>1500</v>
      </c>
      <c r="H30" s="94">
        <v>0</v>
      </c>
      <c r="I30" s="94">
        <v>0</v>
      </c>
      <c r="J30" s="100">
        <v>0</v>
      </c>
    </row>
    <row r="31" spans="1:10" s="18" customFormat="1" ht="18" thickBot="1" thickTop="1">
      <c r="A31" s="68">
        <v>750</v>
      </c>
      <c r="B31" s="68"/>
      <c r="C31" s="87" t="s">
        <v>56</v>
      </c>
      <c r="D31" s="90">
        <f t="shared" si="0"/>
        <v>4956510</v>
      </c>
      <c r="E31" s="91">
        <f t="shared" si="1"/>
        <v>4951510</v>
      </c>
      <c r="F31" s="90">
        <f>F32+F33+F34+F35+F36</f>
        <v>3220726</v>
      </c>
      <c r="G31" s="90">
        <f>G32+G33+G34+G35+G36</f>
        <v>1730784</v>
      </c>
      <c r="H31" s="90">
        <f>H32+H33+H34+H35+H36</f>
        <v>0</v>
      </c>
      <c r="I31" s="90">
        <f>I32+I33+I34+I35</f>
        <v>0</v>
      </c>
      <c r="J31" s="91">
        <f>J32+J33+J34+J35</f>
        <v>5000</v>
      </c>
    </row>
    <row r="32" spans="1:10" ht="15.75" thickTop="1">
      <c r="A32" s="65"/>
      <c r="B32" s="65">
        <v>75011</v>
      </c>
      <c r="C32" s="79" t="s">
        <v>57</v>
      </c>
      <c r="D32" s="92">
        <f t="shared" si="0"/>
        <v>105106</v>
      </c>
      <c r="E32" s="93">
        <f t="shared" si="1"/>
        <v>105106</v>
      </c>
      <c r="F32" s="92">
        <v>102356</v>
      </c>
      <c r="G32" s="92">
        <v>2750</v>
      </c>
      <c r="H32" s="92">
        <v>0</v>
      </c>
      <c r="I32" s="92">
        <v>0</v>
      </c>
      <c r="J32" s="93">
        <v>0</v>
      </c>
    </row>
    <row r="33" spans="1:10" ht="15">
      <c r="A33" s="69"/>
      <c r="B33" s="69">
        <v>75019</v>
      </c>
      <c r="C33" s="82" t="s">
        <v>149</v>
      </c>
      <c r="D33" s="94">
        <f t="shared" si="0"/>
        <v>215000</v>
      </c>
      <c r="E33" s="100">
        <f t="shared" si="1"/>
        <v>215000</v>
      </c>
      <c r="F33" s="94">
        <v>0</v>
      </c>
      <c r="G33" s="94">
        <v>215000</v>
      </c>
      <c r="H33" s="94">
        <v>0</v>
      </c>
      <c r="I33" s="94">
        <v>0</v>
      </c>
      <c r="J33" s="100">
        <v>0</v>
      </c>
    </row>
    <row r="34" spans="1:10" ht="15">
      <c r="A34" s="69"/>
      <c r="B34" s="69">
        <v>75020</v>
      </c>
      <c r="C34" s="82" t="s">
        <v>58</v>
      </c>
      <c r="D34" s="94">
        <f t="shared" si="0"/>
        <v>4563404</v>
      </c>
      <c r="E34" s="100">
        <f t="shared" si="1"/>
        <v>4558404</v>
      </c>
      <c r="F34" s="94">
        <v>3117370</v>
      </c>
      <c r="G34" s="94">
        <v>1441034</v>
      </c>
      <c r="H34" s="94">
        <v>0</v>
      </c>
      <c r="I34" s="94">
        <v>0</v>
      </c>
      <c r="J34" s="100">
        <v>5000</v>
      </c>
    </row>
    <row r="35" spans="1:10" ht="15">
      <c r="A35" s="66"/>
      <c r="B35" s="66">
        <v>75045</v>
      </c>
      <c r="C35" s="80" t="s">
        <v>341</v>
      </c>
      <c r="D35" s="99">
        <f t="shared" si="0"/>
        <v>23000</v>
      </c>
      <c r="E35" s="106">
        <f t="shared" si="1"/>
        <v>23000</v>
      </c>
      <c r="F35" s="99">
        <v>1000</v>
      </c>
      <c r="G35" s="99">
        <v>22000</v>
      </c>
      <c r="H35" s="99">
        <v>0</v>
      </c>
      <c r="I35" s="99">
        <v>0</v>
      </c>
      <c r="J35" s="106">
        <v>0</v>
      </c>
    </row>
    <row r="36" spans="1:10" ht="15.75" thickBot="1">
      <c r="A36" s="69"/>
      <c r="B36" s="69">
        <v>75075</v>
      </c>
      <c r="C36" s="82" t="s">
        <v>150</v>
      </c>
      <c r="D36" s="99">
        <f t="shared" si="0"/>
        <v>50000</v>
      </c>
      <c r="E36" s="106">
        <f t="shared" si="1"/>
        <v>50000</v>
      </c>
      <c r="F36" s="94">
        <v>0</v>
      </c>
      <c r="G36" s="94">
        <v>50000</v>
      </c>
      <c r="H36" s="94">
        <v>0</v>
      </c>
      <c r="I36" s="94">
        <v>0</v>
      </c>
      <c r="J36" s="100">
        <v>0</v>
      </c>
    </row>
    <row r="37" spans="1:10" ht="34.5" thickBot="1" thickTop="1">
      <c r="A37" s="68">
        <v>754</v>
      </c>
      <c r="B37" s="68"/>
      <c r="C37" s="87" t="s">
        <v>10</v>
      </c>
      <c r="D37" s="90">
        <f t="shared" si="0"/>
        <v>2964000</v>
      </c>
      <c r="E37" s="91">
        <f t="shared" si="1"/>
        <v>2964000</v>
      </c>
      <c r="F37" s="90">
        <f>F38+F39</f>
        <v>2312886</v>
      </c>
      <c r="G37" s="90">
        <f>G38+G39</f>
        <v>651114</v>
      </c>
      <c r="H37" s="90">
        <f>H38+H39</f>
        <v>0</v>
      </c>
      <c r="I37" s="90">
        <f>I38+I39</f>
        <v>0</v>
      </c>
      <c r="J37" s="91">
        <f>J38+J39</f>
        <v>0</v>
      </c>
    </row>
    <row r="38" spans="1:10" ht="30.75" thickTop="1">
      <c r="A38" s="65"/>
      <c r="B38" s="65">
        <v>75411</v>
      </c>
      <c r="C38" s="79" t="s">
        <v>151</v>
      </c>
      <c r="D38" s="92">
        <f t="shared" si="0"/>
        <v>2894000</v>
      </c>
      <c r="E38" s="93">
        <f t="shared" si="1"/>
        <v>2894000</v>
      </c>
      <c r="F38" s="92">
        <v>2312886</v>
      </c>
      <c r="G38" s="92">
        <v>581114</v>
      </c>
      <c r="H38" s="92">
        <v>0</v>
      </c>
      <c r="I38" s="92">
        <v>0</v>
      </c>
      <c r="J38" s="93">
        <v>0</v>
      </c>
    </row>
    <row r="39" spans="1:10" ht="15.75" thickBot="1">
      <c r="A39" s="66"/>
      <c r="B39" s="66">
        <v>75495</v>
      </c>
      <c r="C39" s="80" t="s">
        <v>146</v>
      </c>
      <c r="D39" s="99">
        <f t="shared" si="0"/>
        <v>70000</v>
      </c>
      <c r="E39" s="106">
        <f t="shared" si="1"/>
        <v>70000</v>
      </c>
      <c r="F39" s="99">
        <v>0</v>
      </c>
      <c r="G39" s="99">
        <v>70000</v>
      </c>
      <c r="H39" s="99">
        <v>0</v>
      </c>
      <c r="I39" s="99">
        <v>0</v>
      </c>
      <c r="J39" s="106">
        <f>40000-40000</f>
        <v>0</v>
      </c>
    </row>
    <row r="40" spans="1:10" ht="18" thickBot="1" thickTop="1">
      <c r="A40" s="68">
        <v>757</v>
      </c>
      <c r="B40" s="68"/>
      <c r="C40" s="87" t="s">
        <v>11</v>
      </c>
      <c r="D40" s="90">
        <f t="shared" si="0"/>
        <v>841382</v>
      </c>
      <c r="E40" s="91">
        <f t="shared" si="1"/>
        <v>841382</v>
      </c>
      <c r="F40" s="90">
        <f>F41</f>
        <v>0</v>
      </c>
      <c r="G40" s="90">
        <f>G41</f>
        <v>0</v>
      </c>
      <c r="H40" s="90">
        <f>H41</f>
        <v>0</v>
      </c>
      <c r="I40" s="90">
        <f>I41</f>
        <v>841382</v>
      </c>
      <c r="J40" s="97">
        <f>J41</f>
        <v>0</v>
      </c>
    </row>
    <row r="41" spans="1:10" ht="40.5" customHeight="1" thickBot="1" thickTop="1">
      <c r="A41" s="73"/>
      <c r="B41" s="73">
        <v>75702</v>
      </c>
      <c r="C41" s="155" t="s">
        <v>251</v>
      </c>
      <c r="D41" s="108">
        <f t="shared" si="0"/>
        <v>841382</v>
      </c>
      <c r="E41" s="156">
        <f t="shared" si="1"/>
        <v>841382</v>
      </c>
      <c r="F41" s="108">
        <v>0</v>
      </c>
      <c r="G41" s="108">
        <v>0</v>
      </c>
      <c r="H41" s="108">
        <v>0</v>
      </c>
      <c r="I41" s="108">
        <v>841382</v>
      </c>
      <c r="J41" s="157">
        <v>0</v>
      </c>
    </row>
    <row r="42" spans="1:10" ht="18" thickBot="1" thickTop="1">
      <c r="A42" s="68">
        <v>758</v>
      </c>
      <c r="B42" s="68"/>
      <c r="C42" s="87" t="s">
        <v>12</v>
      </c>
      <c r="D42" s="90">
        <f t="shared" si="0"/>
        <v>267225</v>
      </c>
      <c r="E42" s="97">
        <f t="shared" si="1"/>
        <v>188000</v>
      </c>
      <c r="F42" s="90">
        <f>F43</f>
        <v>0</v>
      </c>
      <c r="G42" s="90">
        <f>G43</f>
        <v>188000</v>
      </c>
      <c r="H42" s="90">
        <f>H43</f>
        <v>0</v>
      </c>
      <c r="I42" s="90">
        <f>I43</f>
        <v>0</v>
      </c>
      <c r="J42" s="97">
        <f>J43</f>
        <v>79225</v>
      </c>
    </row>
    <row r="43" spans="1:10" ht="16.5" customHeight="1" thickTop="1">
      <c r="A43" s="70"/>
      <c r="B43" s="70">
        <v>75818</v>
      </c>
      <c r="C43" s="86" t="s">
        <v>152</v>
      </c>
      <c r="D43" s="108">
        <f t="shared" si="0"/>
        <v>267225</v>
      </c>
      <c r="E43" s="153">
        <f aca="true" t="shared" si="2" ref="E43:J43">E44+E45</f>
        <v>188000</v>
      </c>
      <c r="F43" s="101">
        <f t="shared" si="2"/>
        <v>0</v>
      </c>
      <c r="G43" s="101">
        <f t="shared" si="2"/>
        <v>188000</v>
      </c>
      <c r="H43" s="101">
        <f t="shared" si="2"/>
        <v>0</v>
      </c>
      <c r="I43" s="101">
        <f t="shared" si="2"/>
        <v>0</v>
      </c>
      <c r="J43" s="153">
        <f t="shared" si="2"/>
        <v>79225</v>
      </c>
    </row>
    <row r="44" spans="1:10" ht="15">
      <c r="A44" s="69"/>
      <c r="B44" s="69"/>
      <c r="C44" s="82" t="s">
        <v>247</v>
      </c>
      <c r="D44" s="92">
        <f t="shared" si="0"/>
        <v>252225</v>
      </c>
      <c r="E44" s="158">
        <f aca="true" t="shared" si="3" ref="E44:E57">F44+G44+H44+I44</f>
        <v>173000</v>
      </c>
      <c r="F44" s="94">
        <v>0</v>
      </c>
      <c r="G44" s="94">
        <v>173000</v>
      </c>
      <c r="H44" s="94">
        <v>0</v>
      </c>
      <c r="I44" s="94">
        <v>0</v>
      </c>
      <c r="J44" s="158">
        <v>79225</v>
      </c>
    </row>
    <row r="45" spans="1:10" ht="15">
      <c r="A45" s="70"/>
      <c r="B45" s="70"/>
      <c r="C45" s="86" t="s">
        <v>153</v>
      </c>
      <c r="D45" s="101">
        <f t="shared" si="0"/>
        <v>15000</v>
      </c>
      <c r="E45" s="153">
        <f t="shared" si="3"/>
        <v>15000</v>
      </c>
      <c r="F45" s="101">
        <v>0</v>
      </c>
      <c r="G45" s="101">
        <f>SUM(G46)</f>
        <v>15000</v>
      </c>
      <c r="H45" s="101">
        <f>SUM(H46:H46)</f>
        <v>0</v>
      </c>
      <c r="I45" s="101">
        <f>SUM(I46:I46)</f>
        <v>0</v>
      </c>
      <c r="J45" s="153"/>
    </row>
    <row r="46" spans="1:10" ht="29.25" customHeight="1" thickBot="1">
      <c r="A46" s="69"/>
      <c r="B46" s="69"/>
      <c r="C46" s="159" t="s">
        <v>154</v>
      </c>
      <c r="D46" s="94">
        <f>E46</f>
        <v>15000</v>
      </c>
      <c r="E46" s="158">
        <f t="shared" si="3"/>
        <v>15000</v>
      </c>
      <c r="F46" s="94">
        <v>0</v>
      </c>
      <c r="G46" s="94">
        <v>15000</v>
      </c>
      <c r="H46" s="94">
        <v>0</v>
      </c>
      <c r="I46" s="94">
        <v>0</v>
      </c>
      <c r="J46" s="158">
        <v>0</v>
      </c>
    </row>
    <row r="47" spans="1:10" ht="18" thickBot="1" thickTop="1">
      <c r="A47" s="68">
        <v>801</v>
      </c>
      <c r="B47" s="68"/>
      <c r="C47" s="87" t="s">
        <v>84</v>
      </c>
      <c r="D47" s="90">
        <f aca="true" t="shared" si="4" ref="D47:D80">E47+J47</f>
        <v>9724787</v>
      </c>
      <c r="E47" s="91">
        <f t="shared" si="3"/>
        <v>9724787</v>
      </c>
      <c r="F47" s="90">
        <f>F48+F49+F50+F51+F52+F53+F54+F55</f>
        <v>6829590</v>
      </c>
      <c r="G47" s="90">
        <f>G48+G49+G50+G51+G52+G53+G54+G55</f>
        <v>1033487</v>
      </c>
      <c r="H47" s="90">
        <f>H48+H49+H50+H51+H52+H53+H54+H55</f>
        <v>1861710</v>
      </c>
      <c r="I47" s="90">
        <f>I48+I49+I50+I51+I52+I53+I54+I55</f>
        <v>0</v>
      </c>
      <c r="J47" s="91">
        <f>J48+J49+J50+J51+J52+J53+J54+J55</f>
        <v>0</v>
      </c>
    </row>
    <row r="48" spans="1:10" ht="15.75" thickTop="1">
      <c r="A48" s="65"/>
      <c r="B48" s="65">
        <v>80102</v>
      </c>
      <c r="C48" s="79" t="s">
        <v>85</v>
      </c>
      <c r="D48" s="92">
        <f t="shared" si="4"/>
        <v>382023</v>
      </c>
      <c r="E48" s="93">
        <f t="shared" si="3"/>
        <v>382023</v>
      </c>
      <c r="F48" s="92">
        <v>352627</v>
      </c>
      <c r="G48" s="92">
        <v>29396</v>
      </c>
      <c r="H48" s="92">
        <v>0</v>
      </c>
      <c r="I48" s="92">
        <v>0</v>
      </c>
      <c r="J48" s="93">
        <v>0</v>
      </c>
    </row>
    <row r="49" spans="1:10" ht="15">
      <c r="A49" s="69"/>
      <c r="B49" s="69">
        <v>80111</v>
      </c>
      <c r="C49" s="82" t="s">
        <v>86</v>
      </c>
      <c r="D49" s="94">
        <f t="shared" si="4"/>
        <v>531930</v>
      </c>
      <c r="E49" s="100">
        <f t="shared" si="3"/>
        <v>531930</v>
      </c>
      <c r="F49" s="94">
        <v>503715</v>
      </c>
      <c r="G49" s="94">
        <v>28215</v>
      </c>
      <c r="H49" s="94">
        <v>0</v>
      </c>
      <c r="I49" s="94">
        <v>0</v>
      </c>
      <c r="J49" s="100">
        <v>0</v>
      </c>
    </row>
    <row r="50" spans="1:10" ht="15">
      <c r="A50" s="69"/>
      <c r="B50" s="69">
        <v>80120</v>
      </c>
      <c r="C50" s="82" t="s">
        <v>87</v>
      </c>
      <c r="D50" s="94">
        <f t="shared" si="4"/>
        <v>2371268</v>
      </c>
      <c r="E50" s="100">
        <f t="shared" si="3"/>
        <v>2371268</v>
      </c>
      <c r="F50" s="94">
        <v>1977302</v>
      </c>
      <c r="G50" s="94">
        <v>234577</v>
      </c>
      <c r="H50" s="94">
        <v>159389</v>
      </c>
      <c r="I50" s="94">
        <v>0</v>
      </c>
      <c r="J50" s="100">
        <v>0</v>
      </c>
    </row>
    <row r="51" spans="1:10" ht="15">
      <c r="A51" s="69"/>
      <c r="B51" s="69">
        <v>80130</v>
      </c>
      <c r="C51" s="82" t="s">
        <v>89</v>
      </c>
      <c r="D51" s="94">
        <f t="shared" si="4"/>
        <v>3816202</v>
      </c>
      <c r="E51" s="100">
        <f t="shared" si="3"/>
        <v>3816202</v>
      </c>
      <c r="F51" s="94">
        <v>3272844</v>
      </c>
      <c r="G51" s="94">
        <v>516111</v>
      </c>
      <c r="H51" s="94">
        <v>27247</v>
      </c>
      <c r="I51" s="94">
        <v>0</v>
      </c>
      <c r="J51" s="100">
        <v>0</v>
      </c>
    </row>
    <row r="52" spans="1:10" ht="15">
      <c r="A52" s="69"/>
      <c r="B52" s="69">
        <v>80134</v>
      </c>
      <c r="C52" s="82" t="s">
        <v>93</v>
      </c>
      <c r="D52" s="94">
        <f t="shared" si="4"/>
        <v>748542</v>
      </c>
      <c r="E52" s="100">
        <f t="shared" si="3"/>
        <v>748542</v>
      </c>
      <c r="F52" s="94">
        <v>698602</v>
      </c>
      <c r="G52" s="94">
        <v>49940</v>
      </c>
      <c r="H52" s="94">
        <v>0</v>
      </c>
      <c r="I52" s="94">
        <v>0</v>
      </c>
      <c r="J52" s="100">
        <v>0</v>
      </c>
    </row>
    <row r="53" spans="1:10" ht="23.25" customHeight="1">
      <c r="A53" s="69"/>
      <c r="B53" s="69">
        <v>80144</v>
      </c>
      <c r="C53" s="82" t="s">
        <v>155</v>
      </c>
      <c r="D53" s="94">
        <f t="shared" si="4"/>
        <v>1675074</v>
      </c>
      <c r="E53" s="100">
        <f t="shared" si="3"/>
        <v>1675074</v>
      </c>
      <c r="F53" s="94">
        <v>0</v>
      </c>
      <c r="G53" s="94">
        <v>0</v>
      </c>
      <c r="H53" s="94">
        <v>1675074</v>
      </c>
      <c r="I53" s="94">
        <v>0</v>
      </c>
      <c r="J53" s="100">
        <v>0</v>
      </c>
    </row>
    <row r="54" spans="1:10" ht="15">
      <c r="A54" s="69"/>
      <c r="B54" s="69">
        <v>80146</v>
      </c>
      <c r="C54" s="82" t="s">
        <v>156</v>
      </c>
      <c r="D54" s="94">
        <f t="shared" si="4"/>
        <v>56888</v>
      </c>
      <c r="E54" s="100">
        <f t="shared" si="3"/>
        <v>56888</v>
      </c>
      <c r="F54" s="94">
        <v>0</v>
      </c>
      <c r="G54" s="94">
        <v>56888</v>
      </c>
      <c r="H54" s="94">
        <v>0</v>
      </c>
      <c r="I54" s="94">
        <v>0</v>
      </c>
      <c r="J54" s="100">
        <v>0</v>
      </c>
    </row>
    <row r="55" spans="1:10" ht="15.75" thickBot="1">
      <c r="A55" s="69"/>
      <c r="B55" s="69">
        <v>80195</v>
      </c>
      <c r="C55" s="82" t="s">
        <v>146</v>
      </c>
      <c r="D55" s="94">
        <f t="shared" si="4"/>
        <v>142860</v>
      </c>
      <c r="E55" s="100">
        <f t="shared" si="3"/>
        <v>142860</v>
      </c>
      <c r="F55" s="94">
        <v>24500</v>
      </c>
      <c r="G55" s="94">
        <v>118360</v>
      </c>
      <c r="H55" s="94">
        <v>0</v>
      </c>
      <c r="I55" s="94">
        <v>0</v>
      </c>
      <c r="J55" s="100">
        <v>0</v>
      </c>
    </row>
    <row r="56" spans="1:10" ht="18" thickBot="1" thickTop="1">
      <c r="A56" s="68">
        <v>851</v>
      </c>
      <c r="B56" s="68"/>
      <c r="C56" s="87" t="s">
        <v>13</v>
      </c>
      <c r="D56" s="90">
        <f t="shared" si="4"/>
        <v>1937000</v>
      </c>
      <c r="E56" s="91">
        <f t="shared" si="3"/>
        <v>1937000</v>
      </c>
      <c r="F56" s="90">
        <f>F57+F58</f>
        <v>0</v>
      </c>
      <c r="G56" s="90">
        <f>G57+G58</f>
        <v>1937000</v>
      </c>
      <c r="H56" s="90">
        <f>H57+H58</f>
        <v>0</v>
      </c>
      <c r="I56" s="90">
        <f>I57+I58</f>
        <v>0</v>
      </c>
      <c r="J56" s="91">
        <f>J57+J58</f>
        <v>0</v>
      </c>
    </row>
    <row r="57" spans="1:10" ht="45.75" thickTop="1">
      <c r="A57" s="65"/>
      <c r="B57" s="65">
        <v>85156</v>
      </c>
      <c r="C57" s="79" t="s">
        <v>94</v>
      </c>
      <c r="D57" s="92">
        <f t="shared" si="4"/>
        <v>1737000</v>
      </c>
      <c r="E57" s="93">
        <f t="shared" si="3"/>
        <v>1737000</v>
      </c>
      <c r="F57" s="92">
        <v>0</v>
      </c>
      <c r="G57" s="92">
        <v>1737000</v>
      </c>
      <c r="H57" s="92">
        <v>0</v>
      </c>
      <c r="I57" s="92">
        <v>0</v>
      </c>
      <c r="J57" s="93">
        <v>0</v>
      </c>
    </row>
    <row r="58" spans="1:10" ht="15.75" thickBot="1">
      <c r="A58" s="69"/>
      <c r="B58" s="69">
        <v>85195</v>
      </c>
      <c r="C58" s="82" t="s">
        <v>146</v>
      </c>
      <c r="D58" s="94">
        <f t="shared" si="4"/>
        <v>200000</v>
      </c>
      <c r="E58" s="100">
        <f>SUM(F58:I58)</f>
        <v>200000</v>
      </c>
      <c r="F58" s="94">
        <v>0</v>
      </c>
      <c r="G58" s="94">
        <v>200000</v>
      </c>
      <c r="H58" s="94">
        <v>0</v>
      </c>
      <c r="I58" s="94">
        <v>0</v>
      </c>
      <c r="J58" s="100">
        <v>0</v>
      </c>
    </row>
    <row r="59" spans="1:10" s="18" customFormat="1" ht="18" thickBot="1" thickTop="1">
      <c r="A59" s="68">
        <v>852</v>
      </c>
      <c r="B59" s="72"/>
      <c r="C59" s="87" t="s">
        <v>98</v>
      </c>
      <c r="D59" s="90">
        <f t="shared" si="4"/>
        <v>5879172</v>
      </c>
      <c r="E59" s="91">
        <f aca="true" t="shared" si="5" ref="E59:E80">F59+G59+H59+I59</f>
        <v>5817172</v>
      </c>
      <c r="F59" s="90">
        <f>SUM(F60:F65)</f>
        <v>3124145</v>
      </c>
      <c r="G59" s="90">
        <f>SUM(G60:G65)</f>
        <v>2071027</v>
      </c>
      <c r="H59" s="90">
        <f>SUM(H60:H65)</f>
        <v>622000</v>
      </c>
      <c r="I59" s="90">
        <f>SUM(I60:I65)</f>
        <v>0</v>
      </c>
      <c r="J59" s="91">
        <f>J60+J61+J62+J64+J65</f>
        <v>62000</v>
      </c>
    </row>
    <row r="60" spans="1:10" ht="15.75" thickTop="1">
      <c r="A60" s="65"/>
      <c r="B60" s="65">
        <v>85201</v>
      </c>
      <c r="C60" s="79" t="s">
        <v>157</v>
      </c>
      <c r="D60" s="92">
        <f t="shared" si="4"/>
        <v>2007500</v>
      </c>
      <c r="E60" s="93">
        <f t="shared" si="5"/>
        <v>2007500</v>
      </c>
      <c r="F60" s="92">
        <v>965000</v>
      </c>
      <c r="G60" s="92">
        <v>420500</v>
      </c>
      <c r="H60" s="92">
        <v>622000</v>
      </c>
      <c r="I60" s="92">
        <v>0</v>
      </c>
      <c r="J60" s="93">
        <f>120000-120000</f>
        <v>0</v>
      </c>
    </row>
    <row r="61" spans="1:10" ht="15">
      <c r="A61" s="69"/>
      <c r="B61" s="69">
        <v>85202</v>
      </c>
      <c r="C61" s="82" t="s">
        <v>103</v>
      </c>
      <c r="D61" s="94">
        <f t="shared" si="4"/>
        <v>2745139</v>
      </c>
      <c r="E61" s="158">
        <f t="shared" si="5"/>
        <v>2693139</v>
      </c>
      <c r="F61" s="94">
        <v>1869155</v>
      </c>
      <c r="G61" s="94">
        <v>823984</v>
      </c>
      <c r="H61" s="94">
        <v>0</v>
      </c>
      <c r="I61" s="94">
        <v>0</v>
      </c>
      <c r="J61" s="158">
        <v>52000</v>
      </c>
    </row>
    <row r="62" spans="1:10" ht="16.5">
      <c r="A62" s="160"/>
      <c r="B62" s="69">
        <v>85204</v>
      </c>
      <c r="C62" s="82" t="s">
        <v>158</v>
      </c>
      <c r="D62" s="94">
        <f t="shared" si="4"/>
        <v>780000</v>
      </c>
      <c r="E62" s="100">
        <f t="shared" si="5"/>
        <v>780000</v>
      </c>
      <c r="F62" s="94">
        <v>0</v>
      </c>
      <c r="G62" s="94">
        <v>780000</v>
      </c>
      <c r="H62" s="94">
        <v>0</v>
      </c>
      <c r="I62" s="94">
        <v>0</v>
      </c>
      <c r="J62" s="100">
        <v>0</v>
      </c>
    </row>
    <row r="63" spans="1:10" ht="30">
      <c r="A63" s="160"/>
      <c r="B63" s="69" t="s">
        <v>342</v>
      </c>
      <c r="C63" s="82" t="s">
        <v>343</v>
      </c>
      <c r="D63" s="94">
        <f t="shared" si="4"/>
        <v>7000</v>
      </c>
      <c r="E63" s="100">
        <f t="shared" si="5"/>
        <v>7000</v>
      </c>
      <c r="F63" s="94">
        <v>0</v>
      </c>
      <c r="G63" s="94">
        <v>7000</v>
      </c>
      <c r="H63" s="94">
        <v>0</v>
      </c>
      <c r="I63" s="94">
        <v>0</v>
      </c>
      <c r="J63" s="100">
        <v>0</v>
      </c>
    </row>
    <row r="64" spans="1:10" ht="15">
      <c r="A64" s="69"/>
      <c r="B64" s="69">
        <v>85218</v>
      </c>
      <c r="C64" s="82" t="s">
        <v>159</v>
      </c>
      <c r="D64" s="94">
        <f t="shared" si="4"/>
        <v>309533</v>
      </c>
      <c r="E64" s="100">
        <f t="shared" si="5"/>
        <v>299533</v>
      </c>
      <c r="F64" s="94">
        <v>266990</v>
      </c>
      <c r="G64" s="94">
        <v>32543</v>
      </c>
      <c r="H64" s="94">
        <v>0</v>
      </c>
      <c r="I64" s="94">
        <v>0</v>
      </c>
      <c r="J64" s="100">
        <v>10000</v>
      </c>
    </row>
    <row r="65" spans="1:10" ht="45.75" thickBot="1">
      <c r="A65" s="70"/>
      <c r="B65" s="70" t="s">
        <v>344</v>
      </c>
      <c r="C65" s="86" t="s">
        <v>345</v>
      </c>
      <c r="D65" s="94">
        <f t="shared" si="4"/>
        <v>30000</v>
      </c>
      <c r="E65" s="100">
        <f t="shared" si="5"/>
        <v>30000</v>
      </c>
      <c r="F65" s="101">
        <f>23000</f>
        <v>23000</v>
      </c>
      <c r="G65" s="101">
        <f>7000</f>
        <v>7000</v>
      </c>
      <c r="H65" s="101">
        <v>0</v>
      </c>
      <c r="I65" s="101">
        <v>0</v>
      </c>
      <c r="J65" s="154">
        <v>0</v>
      </c>
    </row>
    <row r="66" spans="1:10" ht="34.5" thickBot="1" thickTop="1">
      <c r="A66" s="68">
        <v>853</v>
      </c>
      <c r="B66" s="68"/>
      <c r="C66" s="87" t="s">
        <v>18</v>
      </c>
      <c r="D66" s="90">
        <f t="shared" si="4"/>
        <v>1371407</v>
      </c>
      <c r="E66" s="91">
        <f t="shared" si="5"/>
        <v>1371407</v>
      </c>
      <c r="F66" s="90">
        <f>F68+F69+F67+F70</f>
        <v>1218764</v>
      </c>
      <c r="G66" s="90">
        <f>G68+G69+G67+G70</f>
        <v>95103</v>
      </c>
      <c r="H66" s="90">
        <f>H68+H69+H67+H70</f>
        <v>57540</v>
      </c>
      <c r="I66" s="90">
        <f>I68+I69+I67</f>
        <v>0</v>
      </c>
      <c r="J66" s="91">
        <f>J68+J69</f>
        <v>0</v>
      </c>
    </row>
    <row r="67" spans="1:10" ht="30.75" thickTop="1">
      <c r="A67" s="161"/>
      <c r="B67" s="73">
        <v>85311</v>
      </c>
      <c r="C67" s="155" t="s">
        <v>160</v>
      </c>
      <c r="D67" s="108">
        <f t="shared" si="4"/>
        <v>57540</v>
      </c>
      <c r="E67" s="109">
        <f t="shared" si="5"/>
        <v>57540</v>
      </c>
      <c r="F67" s="108">
        <v>0</v>
      </c>
      <c r="G67" s="108">
        <v>0</v>
      </c>
      <c r="H67" s="108">
        <f>57540</f>
        <v>57540</v>
      </c>
      <c r="I67" s="108">
        <v>0</v>
      </c>
      <c r="J67" s="109">
        <v>0</v>
      </c>
    </row>
    <row r="68" spans="1:10" ht="30">
      <c r="A68" s="65"/>
      <c r="B68" s="65">
        <v>85321</v>
      </c>
      <c r="C68" s="79" t="s">
        <v>105</v>
      </c>
      <c r="D68" s="92">
        <f t="shared" si="4"/>
        <v>52000</v>
      </c>
      <c r="E68" s="93">
        <f t="shared" si="5"/>
        <v>52000</v>
      </c>
      <c r="F68" s="92">
        <v>46097</v>
      </c>
      <c r="G68" s="92">
        <v>5903</v>
      </c>
      <c r="H68" s="92">
        <v>0</v>
      </c>
      <c r="I68" s="92">
        <v>0</v>
      </c>
      <c r="J68" s="93">
        <v>0</v>
      </c>
    </row>
    <row r="69" spans="1:10" ht="15">
      <c r="A69" s="162"/>
      <c r="B69" s="66">
        <v>85333</v>
      </c>
      <c r="C69" s="80" t="s">
        <v>161</v>
      </c>
      <c r="D69" s="99">
        <f t="shared" si="4"/>
        <v>1175080</v>
      </c>
      <c r="E69" s="106">
        <f t="shared" si="5"/>
        <v>1175080</v>
      </c>
      <c r="F69" s="99">
        <v>1085880</v>
      </c>
      <c r="G69" s="99">
        <v>89200</v>
      </c>
      <c r="H69" s="99">
        <v>0</v>
      </c>
      <c r="I69" s="99">
        <v>0</v>
      </c>
      <c r="J69" s="106">
        <v>0</v>
      </c>
    </row>
    <row r="70" spans="1:10" ht="15.75" thickBot="1">
      <c r="A70" s="163"/>
      <c r="B70" s="66">
        <v>85395</v>
      </c>
      <c r="C70" s="80" t="s">
        <v>146</v>
      </c>
      <c r="D70" s="99">
        <f t="shared" si="4"/>
        <v>86787</v>
      </c>
      <c r="E70" s="106">
        <f t="shared" si="5"/>
        <v>86787</v>
      </c>
      <c r="F70" s="99">
        <v>86787</v>
      </c>
      <c r="G70" s="99">
        <v>0</v>
      </c>
      <c r="H70" s="99">
        <v>0</v>
      </c>
      <c r="I70" s="99">
        <v>0</v>
      </c>
      <c r="J70" s="106">
        <v>0</v>
      </c>
    </row>
    <row r="71" spans="1:10" ht="18" thickBot="1" thickTop="1">
      <c r="A71" s="68">
        <v>854</v>
      </c>
      <c r="B71" s="68"/>
      <c r="C71" s="87" t="s">
        <v>14</v>
      </c>
      <c r="D71" s="90">
        <f t="shared" si="4"/>
        <v>2646593</v>
      </c>
      <c r="E71" s="91">
        <f t="shared" si="5"/>
        <v>2646593</v>
      </c>
      <c r="F71" s="90">
        <f>F72+F73+F74+F75</f>
        <v>2060976</v>
      </c>
      <c r="G71" s="90">
        <f>G72+G73+G74+G75</f>
        <v>585617</v>
      </c>
      <c r="H71" s="90">
        <f>H72+H73+H74+H75</f>
        <v>0</v>
      </c>
      <c r="I71" s="90">
        <f>I72+I73+I74+I75</f>
        <v>0</v>
      </c>
      <c r="J71" s="91">
        <f>J72+J73+J74+J75</f>
        <v>0</v>
      </c>
    </row>
    <row r="72" spans="1:10" ht="19.5" customHeight="1" thickTop="1">
      <c r="A72" s="65"/>
      <c r="B72" s="65">
        <v>85403</v>
      </c>
      <c r="C72" s="79" t="s">
        <v>162</v>
      </c>
      <c r="D72" s="92">
        <f t="shared" si="4"/>
        <v>1478993</v>
      </c>
      <c r="E72" s="93">
        <f t="shared" si="5"/>
        <v>1478993</v>
      </c>
      <c r="F72" s="92">
        <v>1175036</v>
      </c>
      <c r="G72" s="92">
        <v>303957</v>
      </c>
      <c r="H72" s="92">
        <v>0</v>
      </c>
      <c r="I72" s="92">
        <v>0</v>
      </c>
      <c r="J72" s="93"/>
    </row>
    <row r="73" spans="1:10" ht="30">
      <c r="A73" s="69"/>
      <c r="B73" s="69">
        <v>85406</v>
      </c>
      <c r="C73" s="82" t="s">
        <v>163</v>
      </c>
      <c r="D73" s="94">
        <f t="shared" si="4"/>
        <v>509450</v>
      </c>
      <c r="E73" s="100">
        <f t="shared" si="5"/>
        <v>509450</v>
      </c>
      <c r="F73" s="94">
        <v>472368</v>
      </c>
      <c r="G73" s="94">
        <v>37082</v>
      </c>
      <c r="H73" s="94">
        <v>0</v>
      </c>
      <c r="I73" s="94">
        <v>0</v>
      </c>
      <c r="J73" s="100">
        <v>0</v>
      </c>
    </row>
    <row r="74" spans="1:10" ht="15">
      <c r="A74" s="69"/>
      <c r="B74" s="69">
        <v>85407</v>
      </c>
      <c r="C74" s="82" t="s">
        <v>164</v>
      </c>
      <c r="D74" s="94">
        <f t="shared" si="4"/>
        <v>257997</v>
      </c>
      <c r="E74" s="100">
        <f t="shared" si="5"/>
        <v>257997</v>
      </c>
      <c r="F74" s="94">
        <v>201986</v>
      </c>
      <c r="G74" s="94">
        <v>56011</v>
      </c>
      <c r="H74" s="94">
        <v>0</v>
      </c>
      <c r="I74" s="94">
        <v>0</v>
      </c>
      <c r="J74" s="100">
        <v>0</v>
      </c>
    </row>
    <row r="75" spans="1:10" ht="15.75" thickBot="1">
      <c r="A75" s="69"/>
      <c r="B75" s="69">
        <v>85410</v>
      </c>
      <c r="C75" s="82" t="s">
        <v>111</v>
      </c>
      <c r="D75" s="94">
        <f t="shared" si="4"/>
        <v>400153</v>
      </c>
      <c r="E75" s="100">
        <f t="shared" si="5"/>
        <v>400153</v>
      </c>
      <c r="F75" s="94">
        <v>211586</v>
      </c>
      <c r="G75" s="94">
        <v>188567</v>
      </c>
      <c r="H75" s="94">
        <v>0</v>
      </c>
      <c r="I75" s="94">
        <v>0</v>
      </c>
      <c r="J75" s="100">
        <v>0</v>
      </c>
    </row>
    <row r="76" spans="1:10" ht="30.75" customHeight="1" thickBot="1" thickTop="1">
      <c r="A76" s="68">
        <v>921</v>
      </c>
      <c r="B76" s="68"/>
      <c r="C76" s="87" t="s">
        <v>25</v>
      </c>
      <c r="D76" s="90">
        <f t="shared" si="4"/>
        <v>44240</v>
      </c>
      <c r="E76" s="91">
        <f t="shared" si="5"/>
        <v>44240</v>
      </c>
      <c r="F76" s="90">
        <f>F77+F78</f>
        <v>0</v>
      </c>
      <c r="G76" s="90">
        <f>G77+G78</f>
        <v>20000</v>
      </c>
      <c r="H76" s="90">
        <f>H77+H78</f>
        <v>24240</v>
      </c>
      <c r="I76" s="90">
        <f>I77+I78</f>
        <v>0</v>
      </c>
      <c r="J76" s="91">
        <f>J77+J78</f>
        <v>0</v>
      </c>
    </row>
    <row r="77" spans="1:10" ht="15.75" thickTop="1">
      <c r="A77" s="65"/>
      <c r="B77" s="65">
        <v>92116</v>
      </c>
      <c r="C77" s="79" t="s">
        <v>165</v>
      </c>
      <c r="D77" s="92">
        <f t="shared" si="4"/>
        <v>24240</v>
      </c>
      <c r="E77" s="93">
        <f t="shared" si="5"/>
        <v>24240</v>
      </c>
      <c r="F77" s="92">
        <v>0</v>
      </c>
      <c r="G77" s="92">
        <v>0</v>
      </c>
      <c r="H77" s="92">
        <v>24240</v>
      </c>
      <c r="I77" s="92">
        <v>0</v>
      </c>
      <c r="J77" s="93">
        <v>0</v>
      </c>
    </row>
    <row r="78" spans="1:10" ht="15.75" thickBot="1">
      <c r="A78" s="66"/>
      <c r="B78" s="66">
        <v>92195</v>
      </c>
      <c r="C78" s="80" t="s">
        <v>146</v>
      </c>
      <c r="D78" s="99">
        <f t="shared" si="4"/>
        <v>20000</v>
      </c>
      <c r="E78" s="106">
        <f t="shared" si="5"/>
        <v>20000</v>
      </c>
      <c r="F78" s="99">
        <v>0</v>
      </c>
      <c r="G78" s="99">
        <v>20000</v>
      </c>
      <c r="H78" s="99">
        <v>0</v>
      </c>
      <c r="I78" s="99">
        <v>0</v>
      </c>
      <c r="J78" s="106">
        <v>0</v>
      </c>
    </row>
    <row r="79" spans="1:10" ht="18" thickBot="1" thickTop="1">
      <c r="A79" s="68">
        <v>926</v>
      </c>
      <c r="B79" s="68"/>
      <c r="C79" s="87" t="s">
        <v>26</v>
      </c>
      <c r="D79" s="90">
        <f t="shared" si="4"/>
        <v>95000</v>
      </c>
      <c r="E79" s="91">
        <f t="shared" si="5"/>
        <v>95000</v>
      </c>
      <c r="F79" s="90">
        <f>F80</f>
        <v>0</v>
      </c>
      <c r="G79" s="90">
        <f>G80</f>
        <v>95000</v>
      </c>
      <c r="H79" s="90">
        <f>H80</f>
        <v>0</v>
      </c>
      <c r="I79" s="90">
        <f>I80</f>
        <v>0</v>
      </c>
      <c r="J79" s="91">
        <f>J827</f>
        <v>0</v>
      </c>
    </row>
    <row r="80" spans="1:10" ht="16.5" thickBot="1" thickTop="1">
      <c r="A80" s="65"/>
      <c r="B80" s="65">
        <v>92695</v>
      </c>
      <c r="C80" s="79" t="s">
        <v>146</v>
      </c>
      <c r="D80" s="92">
        <f t="shared" si="4"/>
        <v>95000</v>
      </c>
      <c r="E80" s="93">
        <f t="shared" si="5"/>
        <v>95000</v>
      </c>
      <c r="F80" s="92">
        <v>0</v>
      </c>
      <c r="G80" s="92">
        <v>95000</v>
      </c>
      <c r="H80" s="92">
        <v>0</v>
      </c>
      <c r="I80" s="92">
        <v>0</v>
      </c>
      <c r="J80" s="93">
        <v>0</v>
      </c>
    </row>
    <row r="81" spans="1:10" ht="17.25" thickBot="1">
      <c r="A81" s="533" t="s">
        <v>166</v>
      </c>
      <c r="B81" s="533"/>
      <c r="C81" s="533"/>
      <c r="D81" s="164">
        <f aca="true" t="shared" si="6" ref="D81:J81">D71+D66+D59+D56+D47+D42+D40+D37+D31+D25+D23+D19+D17+D14+D21+D76+D79</f>
        <v>33625756</v>
      </c>
      <c r="E81" s="165">
        <f t="shared" si="6"/>
        <v>32888931</v>
      </c>
      <c r="F81" s="164">
        <f t="shared" si="6"/>
        <v>19566330</v>
      </c>
      <c r="G81" s="164">
        <f t="shared" si="6"/>
        <v>9823729</v>
      </c>
      <c r="H81" s="164">
        <f t="shared" si="6"/>
        <v>2657490</v>
      </c>
      <c r="I81" s="164">
        <f t="shared" si="6"/>
        <v>841382</v>
      </c>
      <c r="J81" s="165">
        <f t="shared" si="6"/>
        <v>736825</v>
      </c>
    </row>
    <row r="83" spans="4:5" ht="12.75">
      <c r="D83" s="35">
        <f>SUM(E81+J81)</f>
        <v>33625756</v>
      </c>
      <c r="E83" s="35">
        <f>SUM(F81:I81)</f>
        <v>32888931</v>
      </c>
    </row>
    <row r="84" ht="12.75">
      <c r="D84" s="31"/>
    </row>
  </sheetData>
  <sheetProtection/>
  <mergeCells count="13">
    <mergeCell ref="A81:C81"/>
    <mergeCell ref="E9:J9"/>
    <mergeCell ref="E10:I10"/>
    <mergeCell ref="J10:J12"/>
    <mergeCell ref="E11:E12"/>
    <mergeCell ref="F11:I11"/>
    <mergeCell ref="A5:J5"/>
    <mergeCell ref="A6:J6"/>
    <mergeCell ref="A7:J7"/>
    <mergeCell ref="A9:A12"/>
    <mergeCell ref="B9:B12"/>
    <mergeCell ref="C9:C12"/>
    <mergeCell ref="D9:D12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73" r:id="rId1"/>
  <rowBreaks count="2" manualBreakCount="2">
    <brk id="31" max="9" man="1"/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I2" sqref="I2:I4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45.75390625" style="0" bestFit="1" customWidth="1"/>
    <col min="4" max="4" width="12.125" style="0" customWidth="1"/>
    <col min="5" max="5" width="12.75390625" style="0" bestFit="1" customWidth="1"/>
    <col min="6" max="6" width="13.00390625" style="0" customWidth="1"/>
    <col min="7" max="8" width="10.875" style="0" bestFit="1" customWidth="1"/>
    <col min="9" max="9" width="11.625" style="0" customWidth="1"/>
    <col min="10" max="10" width="11.375" style="0" customWidth="1"/>
  </cols>
  <sheetData>
    <row r="1" spans="1:10" ht="15">
      <c r="A1" s="110"/>
      <c r="B1" s="110"/>
      <c r="C1" s="110"/>
      <c r="D1" s="110"/>
      <c r="E1" s="110"/>
      <c r="F1" s="61"/>
      <c r="G1" s="61"/>
      <c r="H1" s="61"/>
      <c r="I1" s="110" t="s">
        <v>167</v>
      </c>
      <c r="J1" s="110"/>
    </row>
    <row r="2" spans="1:10" ht="15">
      <c r="A2" s="110"/>
      <c r="B2" s="110"/>
      <c r="C2" s="110"/>
      <c r="D2" s="110"/>
      <c r="E2" s="110"/>
      <c r="F2" s="61"/>
      <c r="G2" s="61"/>
      <c r="H2" s="61"/>
      <c r="I2" s="38" t="s">
        <v>355</v>
      </c>
      <c r="J2" s="110"/>
    </row>
    <row r="3" spans="1:10" ht="15">
      <c r="A3" s="110"/>
      <c r="B3" s="110"/>
      <c r="C3" s="110"/>
      <c r="D3" s="110"/>
      <c r="E3" s="110"/>
      <c r="F3" s="61"/>
      <c r="G3" s="61"/>
      <c r="H3" s="61"/>
      <c r="I3" s="38" t="s">
        <v>21</v>
      </c>
      <c r="J3" s="110"/>
    </row>
    <row r="4" spans="1:10" ht="15">
      <c r="A4" s="110"/>
      <c r="B4" s="110"/>
      <c r="C4" s="110"/>
      <c r="D4" s="110"/>
      <c r="E4" s="110"/>
      <c r="F4" s="61"/>
      <c r="G4" s="61"/>
      <c r="H4" s="61"/>
      <c r="I4" s="39" t="s">
        <v>356</v>
      </c>
      <c r="J4" s="110"/>
    </row>
    <row r="5" spans="1:10" ht="15">
      <c r="A5" s="110"/>
      <c r="B5" s="110"/>
      <c r="C5" s="110"/>
      <c r="D5" s="110"/>
      <c r="E5" s="110"/>
      <c r="F5" s="61"/>
      <c r="G5" s="61"/>
      <c r="H5" s="61"/>
      <c r="I5" s="110"/>
      <c r="J5" s="110"/>
    </row>
    <row r="6" spans="1:10" ht="15.75" customHeight="1">
      <c r="A6" s="543" t="s">
        <v>130</v>
      </c>
      <c r="B6" s="529"/>
      <c r="C6" s="529"/>
      <c r="D6" s="529"/>
      <c r="E6" s="529"/>
      <c r="F6" s="529"/>
      <c r="G6" s="529"/>
      <c r="H6" s="529"/>
      <c r="I6" s="529"/>
      <c r="J6" s="529"/>
    </row>
    <row r="7" spans="1:10" ht="15.75" customHeight="1">
      <c r="A7" s="543" t="s">
        <v>316</v>
      </c>
      <c r="B7" s="529"/>
      <c r="C7" s="529"/>
      <c r="D7" s="529"/>
      <c r="E7" s="529"/>
      <c r="F7" s="529"/>
      <c r="G7" s="529"/>
      <c r="H7" s="529"/>
      <c r="I7" s="529"/>
      <c r="J7" s="529"/>
    </row>
    <row r="8" spans="6:10" ht="15.75" customHeight="1">
      <c r="F8" s="18"/>
      <c r="G8" s="18"/>
      <c r="H8" s="18"/>
      <c r="J8" s="211" t="s">
        <v>32</v>
      </c>
    </row>
    <row r="9" spans="1:10" ht="18" customHeight="1">
      <c r="A9" s="544" t="s">
        <v>0</v>
      </c>
      <c r="B9" s="544" t="s">
        <v>131</v>
      </c>
      <c r="C9" s="545" t="s">
        <v>36</v>
      </c>
      <c r="D9" s="545" t="s">
        <v>132</v>
      </c>
      <c r="E9" s="546" t="s">
        <v>168</v>
      </c>
      <c r="F9" s="547"/>
      <c r="G9" s="547"/>
      <c r="H9" s="547"/>
      <c r="I9" s="547"/>
      <c r="J9" s="548"/>
    </row>
    <row r="10" spans="1:10" ht="16.5" customHeight="1">
      <c r="A10" s="544"/>
      <c r="B10" s="544"/>
      <c r="C10" s="545"/>
      <c r="D10" s="545"/>
      <c r="E10" s="544" t="s">
        <v>134</v>
      </c>
      <c r="F10" s="544"/>
      <c r="G10" s="544"/>
      <c r="H10" s="544"/>
      <c r="I10" s="544"/>
      <c r="J10" s="537" t="s">
        <v>169</v>
      </c>
    </row>
    <row r="11" spans="1:10" ht="13.5">
      <c r="A11" s="544"/>
      <c r="B11" s="544"/>
      <c r="C11" s="545"/>
      <c r="D11" s="545"/>
      <c r="E11" s="549" t="s">
        <v>15</v>
      </c>
      <c r="F11" s="541" t="s">
        <v>170</v>
      </c>
      <c r="G11" s="541"/>
      <c r="H11" s="541"/>
      <c r="I11" s="541"/>
      <c r="J11" s="537"/>
    </row>
    <row r="12" spans="1:10" ht="54">
      <c r="A12" s="544"/>
      <c r="B12" s="544"/>
      <c r="C12" s="545"/>
      <c r="D12" s="545"/>
      <c r="E12" s="549"/>
      <c r="F12" s="147" t="s">
        <v>171</v>
      </c>
      <c r="G12" s="147" t="s">
        <v>172</v>
      </c>
      <c r="H12" s="167" t="s">
        <v>138</v>
      </c>
      <c r="I12" s="166" t="s">
        <v>139</v>
      </c>
      <c r="J12" s="537"/>
    </row>
    <row r="13" spans="1:10" ht="13.5" thickBot="1">
      <c r="A13" s="168">
        <v>1</v>
      </c>
      <c r="B13" s="168">
        <v>2</v>
      </c>
      <c r="C13" s="168">
        <v>3</v>
      </c>
      <c r="D13" s="168">
        <v>4</v>
      </c>
      <c r="E13" s="169">
        <v>5</v>
      </c>
      <c r="F13" s="170">
        <v>6</v>
      </c>
      <c r="G13" s="170">
        <v>7</v>
      </c>
      <c r="H13" s="170">
        <v>8</v>
      </c>
      <c r="I13" s="168">
        <v>10</v>
      </c>
      <c r="J13" s="169">
        <v>11</v>
      </c>
    </row>
    <row r="14" spans="1:10" ht="18" thickBot="1" thickTop="1">
      <c r="A14" s="68" t="s">
        <v>22</v>
      </c>
      <c r="B14" s="68"/>
      <c r="C14" s="81" t="s">
        <v>5</v>
      </c>
      <c r="D14" s="90">
        <f>E14+J14</f>
        <v>10000</v>
      </c>
      <c r="E14" s="91">
        <f>F14+G14+H14+I14</f>
        <v>10000</v>
      </c>
      <c r="F14" s="90">
        <f>SUM(F15)</f>
        <v>0</v>
      </c>
      <c r="G14" s="90">
        <f>SUM(G15)</f>
        <v>10000</v>
      </c>
      <c r="H14" s="90">
        <f>SUM(H15)</f>
        <v>0</v>
      </c>
      <c r="I14" s="90">
        <f>SUM(I15)</f>
        <v>0</v>
      </c>
      <c r="J14" s="91">
        <f>SUM(J15)</f>
        <v>0</v>
      </c>
    </row>
    <row r="15" spans="1:10" ht="16.5" thickBot="1" thickTop="1">
      <c r="A15" s="70"/>
      <c r="B15" s="70" t="s">
        <v>340</v>
      </c>
      <c r="C15" s="86" t="s">
        <v>260</v>
      </c>
      <c r="D15" s="92">
        <f>E15</f>
        <v>10000</v>
      </c>
      <c r="E15" s="93">
        <f>G15</f>
        <v>10000</v>
      </c>
      <c r="F15" s="92">
        <v>0</v>
      </c>
      <c r="G15" s="92">
        <v>10000</v>
      </c>
      <c r="H15" s="92">
        <v>0</v>
      </c>
      <c r="I15" s="92">
        <v>0</v>
      </c>
      <c r="J15" s="93">
        <v>0</v>
      </c>
    </row>
    <row r="16" spans="1:10" ht="18" thickBot="1" thickTop="1">
      <c r="A16" s="171" t="s">
        <v>23</v>
      </c>
      <c r="B16" s="171"/>
      <c r="C16" s="177" t="s">
        <v>6</v>
      </c>
      <c r="D16" s="183">
        <f aca="true" t="shared" si="0" ref="D16:D39">E16+J16</f>
        <v>19500</v>
      </c>
      <c r="E16" s="184">
        <f>F16+G16+H16+I16</f>
        <v>19500</v>
      </c>
      <c r="F16" s="185">
        <f>F17</f>
        <v>0</v>
      </c>
      <c r="G16" s="185">
        <f>G17</f>
        <v>19500</v>
      </c>
      <c r="H16" s="185">
        <f>H17</f>
        <v>0</v>
      </c>
      <c r="I16" s="185">
        <f>I17</f>
        <v>0</v>
      </c>
      <c r="J16" s="186">
        <f>J17</f>
        <v>0</v>
      </c>
    </row>
    <row r="17" spans="1:10" ht="18" thickBot="1" thickTop="1">
      <c r="A17" s="172"/>
      <c r="B17" s="173" t="s">
        <v>173</v>
      </c>
      <c r="C17" s="178" t="s">
        <v>143</v>
      </c>
      <c r="D17" s="187">
        <f t="shared" si="0"/>
        <v>19500</v>
      </c>
      <c r="E17" s="188">
        <f>F17+G17+H17+I17+J17</f>
        <v>19500</v>
      </c>
      <c r="F17" s="189">
        <v>0</v>
      </c>
      <c r="G17" s="189">
        <v>19500</v>
      </c>
      <c r="H17" s="189">
        <v>0</v>
      </c>
      <c r="I17" s="187">
        <v>0</v>
      </c>
      <c r="J17" s="188">
        <v>0</v>
      </c>
    </row>
    <row r="18" spans="1:10" ht="18" thickBot="1" thickTop="1">
      <c r="A18" s="171">
        <v>600</v>
      </c>
      <c r="B18" s="171"/>
      <c r="C18" s="177" t="s">
        <v>7</v>
      </c>
      <c r="D18" s="183">
        <f t="shared" si="0"/>
        <v>2298440</v>
      </c>
      <c r="E18" s="184">
        <f>F18+G18+H18+I18</f>
        <v>1717840</v>
      </c>
      <c r="F18" s="185">
        <f>F19</f>
        <v>573540</v>
      </c>
      <c r="G18" s="185">
        <f>G19</f>
        <v>1144300</v>
      </c>
      <c r="H18" s="185">
        <f>H19</f>
        <v>0</v>
      </c>
      <c r="I18" s="185">
        <f>I19</f>
        <v>0</v>
      </c>
      <c r="J18" s="186">
        <f>SUM(J19)</f>
        <v>580600</v>
      </c>
    </row>
    <row r="19" spans="1:10" ht="16.5" thickBot="1" thickTop="1">
      <c r="A19" s="174"/>
      <c r="B19" s="174">
        <v>60014</v>
      </c>
      <c r="C19" s="179" t="s">
        <v>144</v>
      </c>
      <c r="D19" s="190">
        <f t="shared" si="0"/>
        <v>2298440</v>
      </c>
      <c r="E19" s="191">
        <f>F19+G19+H19+I19</f>
        <v>1717840</v>
      </c>
      <c r="F19" s="190">
        <f>573540</f>
        <v>573540</v>
      </c>
      <c r="G19" s="190">
        <v>1144300</v>
      </c>
      <c r="H19" s="190">
        <v>0</v>
      </c>
      <c r="I19" s="190">
        <v>0</v>
      </c>
      <c r="J19" s="191">
        <v>580600</v>
      </c>
    </row>
    <row r="20" spans="1:10" ht="18" thickBot="1" thickTop="1">
      <c r="A20" s="171">
        <v>630</v>
      </c>
      <c r="B20" s="171"/>
      <c r="C20" s="177" t="s">
        <v>145</v>
      </c>
      <c r="D20" s="183">
        <f t="shared" si="0"/>
        <v>20000</v>
      </c>
      <c r="E20" s="184">
        <f aca="true" t="shared" si="1" ref="E20:E44">F20+G20+H20+I20</f>
        <v>20000</v>
      </c>
      <c r="F20" s="185">
        <f>F21</f>
        <v>0</v>
      </c>
      <c r="G20" s="185">
        <f>G21</f>
        <v>20000</v>
      </c>
      <c r="H20" s="185">
        <f>H21</f>
        <v>0</v>
      </c>
      <c r="I20" s="183">
        <f>I21</f>
        <v>0</v>
      </c>
      <c r="J20" s="184">
        <f>J21</f>
        <v>0</v>
      </c>
    </row>
    <row r="21" spans="1:10" s="18" customFormat="1" ht="16.5" thickBot="1" thickTop="1">
      <c r="A21" s="174"/>
      <c r="B21" s="174">
        <v>63095</v>
      </c>
      <c r="C21" s="179" t="s">
        <v>146</v>
      </c>
      <c r="D21" s="190">
        <f t="shared" si="0"/>
        <v>20000</v>
      </c>
      <c r="E21" s="191">
        <f t="shared" si="1"/>
        <v>20000</v>
      </c>
      <c r="F21" s="190">
        <v>0</v>
      </c>
      <c r="G21" s="190">
        <v>20000</v>
      </c>
      <c r="H21" s="190">
        <v>0</v>
      </c>
      <c r="I21" s="190">
        <v>0</v>
      </c>
      <c r="J21" s="191">
        <v>0</v>
      </c>
    </row>
    <row r="22" spans="1:10" ht="26.25" customHeight="1" thickBot="1" thickTop="1">
      <c r="A22" s="68">
        <v>700</v>
      </c>
      <c r="B22" s="68"/>
      <c r="C22" s="87" t="s">
        <v>8</v>
      </c>
      <c r="D22" s="185">
        <f t="shared" si="0"/>
        <v>40000</v>
      </c>
      <c r="E22" s="184">
        <f t="shared" si="1"/>
        <v>40000</v>
      </c>
      <c r="F22" s="185">
        <v>0</v>
      </c>
      <c r="G22" s="185">
        <f>G23</f>
        <v>40000</v>
      </c>
      <c r="H22" s="185">
        <v>0</v>
      </c>
      <c r="I22" s="185">
        <v>0</v>
      </c>
      <c r="J22" s="184">
        <v>0</v>
      </c>
    </row>
    <row r="23" spans="1:10" s="18" customFormat="1" ht="16.5" thickBot="1" thickTop="1">
      <c r="A23" s="70"/>
      <c r="B23" s="70">
        <v>70005</v>
      </c>
      <c r="C23" s="86" t="s">
        <v>50</v>
      </c>
      <c r="D23" s="190">
        <f t="shared" si="0"/>
        <v>40000</v>
      </c>
      <c r="E23" s="191">
        <f t="shared" si="1"/>
        <v>40000</v>
      </c>
      <c r="F23" s="190">
        <v>0</v>
      </c>
      <c r="G23" s="190">
        <v>40000</v>
      </c>
      <c r="H23" s="190">
        <v>0</v>
      </c>
      <c r="I23" s="190">
        <v>0</v>
      </c>
      <c r="J23" s="191">
        <v>0</v>
      </c>
    </row>
    <row r="24" spans="1:10" ht="18" thickBot="1" thickTop="1">
      <c r="A24" s="68">
        <v>710</v>
      </c>
      <c r="B24" s="68"/>
      <c r="C24" s="87" t="s">
        <v>9</v>
      </c>
      <c r="D24" s="185">
        <f t="shared" si="0"/>
        <v>93500</v>
      </c>
      <c r="E24" s="184">
        <f t="shared" si="1"/>
        <v>93500</v>
      </c>
      <c r="F24" s="185">
        <f>SUM(F26+F25)</f>
        <v>0</v>
      </c>
      <c r="G24" s="185">
        <f>SUM(G26+G25)</f>
        <v>1500</v>
      </c>
      <c r="H24" s="185">
        <f>SUM(H26+H25)</f>
        <v>92000</v>
      </c>
      <c r="I24" s="185">
        <f>SUM(I26+I25)</f>
        <v>0</v>
      </c>
      <c r="J24" s="184">
        <f>SUM(J26+J25)</f>
        <v>0</v>
      </c>
    </row>
    <row r="25" spans="1:10" ht="27.75" customHeight="1" thickTop="1">
      <c r="A25" s="65"/>
      <c r="B25" s="65">
        <v>71012</v>
      </c>
      <c r="C25" s="79" t="s">
        <v>147</v>
      </c>
      <c r="D25" s="189">
        <f t="shared" si="0"/>
        <v>92000</v>
      </c>
      <c r="E25" s="188">
        <f t="shared" si="1"/>
        <v>92000</v>
      </c>
      <c r="F25" s="189">
        <v>0</v>
      </c>
      <c r="G25" s="189">
        <v>0</v>
      </c>
      <c r="H25" s="189">
        <v>92000</v>
      </c>
      <c r="I25" s="189">
        <v>0</v>
      </c>
      <c r="J25" s="188">
        <v>0</v>
      </c>
    </row>
    <row r="26" spans="1:10" ht="15.75" thickBot="1">
      <c r="A26" s="65"/>
      <c r="B26" s="65">
        <v>71095</v>
      </c>
      <c r="C26" s="79" t="s">
        <v>146</v>
      </c>
      <c r="D26" s="189">
        <f t="shared" si="0"/>
        <v>1500</v>
      </c>
      <c r="E26" s="188">
        <f t="shared" si="1"/>
        <v>1500</v>
      </c>
      <c r="F26" s="189">
        <v>0</v>
      </c>
      <c r="G26" s="189">
        <v>1500</v>
      </c>
      <c r="H26" s="189">
        <v>0</v>
      </c>
      <c r="I26" s="189">
        <v>0</v>
      </c>
      <c r="J26" s="188">
        <v>0</v>
      </c>
    </row>
    <row r="27" spans="1:10" ht="18" thickBot="1" thickTop="1">
      <c r="A27" s="68">
        <v>750</v>
      </c>
      <c r="B27" s="68"/>
      <c r="C27" s="87" t="s">
        <v>56</v>
      </c>
      <c r="D27" s="185">
        <f t="shared" si="0"/>
        <v>4831310</v>
      </c>
      <c r="E27" s="184">
        <f t="shared" si="1"/>
        <v>4826310</v>
      </c>
      <c r="F27" s="185">
        <f>SUM(F28:F31)</f>
        <v>3117526</v>
      </c>
      <c r="G27" s="185">
        <f>SUM(G28:G31)</f>
        <v>1708784</v>
      </c>
      <c r="H27" s="185">
        <f>SUM(H28:H31)</f>
        <v>0</v>
      </c>
      <c r="I27" s="185">
        <f>SUM(I28:I31)</f>
        <v>0</v>
      </c>
      <c r="J27" s="184">
        <f>J29+J30+J31</f>
        <v>5000</v>
      </c>
    </row>
    <row r="28" spans="1:10" ht="15.75" thickTop="1">
      <c r="A28" s="65"/>
      <c r="B28" s="65">
        <v>75011</v>
      </c>
      <c r="C28" s="79" t="s">
        <v>57</v>
      </c>
      <c r="D28" s="92">
        <f t="shared" si="0"/>
        <v>2906</v>
      </c>
      <c r="E28" s="93">
        <f t="shared" si="1"/>
        <v>2906</v>
      </c>
      <c r="F28" s="92">
        <v>156</v>
      </c>
      <c r="G28" s="92">
        <v>2750</v>
      </c>
      <c r="H28" s="92">
        <v>0</v>
      </c>
      <c r="I28" s="92">
        <v>0</v>
      </c>
      <c r="J28" s="93">
        <v>0</v>
      </c>
    </row>
    <row r="29" spans="1:10" ht="15">
      <c r="A29" s="65"/>
      <c r="B29" s="65">
        <v>75019</v>
      </c>
      <c r="C29" s="79" t="s">
        <v>149</v>
      </c>
      <c r="D29" s="189">
        <f t="shared" si="0"/>
        <v>215000</v>
      </c>
      <c r="E29" s="188">
        <f t="shared" si="1"/>
        <v>215000</v>
      </c>
      <c r="F29" s="189">
        <v>0</v>
      </c>
      <c r="G29" s="189">
        <v>215000</v>
      </c>
      <c r="H29" s="189">
        <v>0</v>
      </c>
      <c r="I29" s="189">
        <v>0</v>
      </c>
      <c r="J29" s="193">
        <v>0</v>
      </c>
    </row>
    <row r="30" spans="1:10" s="18" customFormat="1" ht="15">
      <c r="A30" s="66"/>
      <c r="B30" s="66">
        <v>75020</v>
      </c>
      <c r="C30" s="80" t="s">
        <v>58</v>
      </c>
      <c r="D30" s="194">
        <f t="shared" si="0"/>
        <v>4563404</v>
      </c>
      <c r="E30" s="195">
        <f t="shared" si="1"/>
        <v>4558404</v>
      </c>
      <c r="F30" s="194">
        <v>3117370</v>
      </c>
      <c r="G30" s="194">
        <v>1441034</v>
      </c>
      <c r="H30" s="194">
        <v>0</v>
      </c>
      <c r="I30" s="194">
        <v>0</v>
      </c>
      <c r="J30" s="195">
        <v>5000</v>
      </c>
    </row>
    <row r="31" spans="1:10" s="18" customFormat="1" ht="15.75" thickBot="1">
      <c r="A31" s="67"/>
      <c r="B31" s="67">
        <v>75075</v>
      </c>
      <c r="C31" s="83" t="s">
        <v>150</v>
      </c>
      <c r="D31" s="192">
        <f t="shared" si="0"/>
        <v>50000</v>
      </c>
      <c r="E31" s="196">
        <f t="shared" si="1"/>
        <v>50000</v>
      </c>
      <c r="F31" s="192">
        <v>0</v>
      </c>
      <c r="G31" s="192">
        <v>50000</v>
      </c>
      <c r="H31" s="192">
        <v>0</v>
      </c>
      <c r="I31" s="192">
        <v>0</v>
      </c>
      <c r="J31" s="196">
        <v>0</v>
      </c>
    </row>
    <row r="32" spans="1:10" s="18" customFormat="1" ht="34.5" thickBot="1" thickTop="1">
      <c r="A32" s="64">
        <v>754</v>
      </c>
      <c r="B32" s="64"/>
      <c r="C32" s="180" t="s">
        <v>10</v>
      </c>
      <c r="D32" s="197">
        <f t="shared" si="0"/>
        <v>70000</v>
      </c>
      <c r="E32" s="198">
        <f t="shared" si="1"/>
        <v>70000</v>
      </c>
      <c r="F32" s="197">
        <f>SUM(F33)</f>
        <v>0</v>
      </c>
      <c r="G32" s="197">
        <f>SUM(G33)</f>
        <v>70000</v>
      </c>
      <c r="H32" s="197">
        <f>SUM(H33)</f>
        <v>0</v>
      </c>
      <c r="I32" s="197">
        <f>SUM(I33)</f>
        <v>0</v>
      </c>
      <c r="J32" s="198">
        <f>J33</f>
        <v>0</v>
      </c>
    </row>
    <row r="33" spans="1:10" s="18" customFormat="1" ht="16.5" thickBot="1" thickTop="1">
      <c r="A33" s="175"/>
      <c r="B33" s="175">
        <v>75495</v>
      </c>
      <c r="C33" s="181" t="s">
        <v>146</v>
      </c>
      <c r="D33" s="199">
        <f t="shared" si="0"/>
        <v>70000</v>
      </c>
      <c r="E33" s="200">
        <f t="shared" si="1"/>
        <v>70000</v>
      </c>
      <c r="F33" s="199">
        <v>0</v>
      </c>
      <c r="G33" s="201">
        <v>70000</v>
      </c>
      <c r="H33" s="201">
        <v>0</v>
      </c>
      <c r="I33" s="199">
        <v>0</v>
      </c>
      <c r="J33" s="200">
        <f>40000-40000</f>
        <v>0</v>
      </c>
    </row>
    <row r="34" spans="1:10" ht="17.25" thickTop="1">
      <c r="A34" s="176">
        <v>757</v>
      </c>
      <c r="B34" s="176"/>
      <c r="C34" s="212" t="s">
        <v>11</v>
      </c>
      <c r="D34" s="213">
        <f t="shared" si="0"/>
        <v>841382</v>
      </c>
      <c r="E34" s="214">
        <f t="shared" si="1"/>
        <v>841382</v>
      </c>
      <c r="F34" s="213">
        <f>SUM(F35)</f>
        <v>0</v>
      </c>
      <c r="G34" s="213">
        <f>SUM(G35)</f>
        <v>0</v>
      </c>
      <c r="H34" s="213">
        <f>SUM(H35)</f>
        <v>0</v>
      </c>
      <c r="I34" s="213">
        <f>SUM(I35)</f>
        <v>841382</v>
      </c>
      <c r="J34" s="215">
        <f>SUM(J35)</f>
        <v>0</v>
      </c>
    </row>
    <row r="35" spans="1:10" ht="29.25" thickBot="1">
      <c r="A35" s="67"/>
      <c r="B35" s="67">
        <v>75702</v>
      </c>
      <c r="C35" s="182" t="s">
        <v>251</v>
      </c>
      <c r="D35" s="192">
        <f t="shared" si="0"/>
        <v>841382</v>
      </c>
      <c r="E35" s="196">
        <f t="shared" si="1"/>
        <v>841382</v>
      </c>
      <c r="F35" s="192">
        <v>0</v>
      </c>
      <c r="G35" s="192">
        <v>0</v>
      </c>
      <c r="H35" s="192">
        <v>0</v>
      </c>
      <c r="I35" s="192">
        <v>841382</v>
      </c>
      <c r="J35" s="196">
        <v>0</v>
      </c>
    </row>
    <row r="36" spans="1:10" ht="18" thickBot="1" thickTop="1">
      <c r="A36" s="64">
        <v>758</v>
      </c>
      <c r="B36" s="64"/>
      <c r="C36" s="180" t="s">
        <v>12</v>
      </c>
      <c r="D36" s="197">
        <f t="shared" si="0"/>
        <v>267225</v>
      </c>
      <c r="E36" s="202">
        <f t="shared" si="1"/>
        <v>188000</v>
      </c>
      <c r="F36" s="197">
        <f>SUM(F37)</f>
        <v>0</v>
      </c>
      <c r="G36" s="197">
        <f>G37</f>
        <v>188000</v>
      </c>
      <c r="H36" s="197">
        <f>H37</f>
        <v>0</v>
      </c>
      <c r="I36" s="197">
        <f>I37</f>
        <v>0</v>
      </c>
      <c r="J36" s="202">
        <f>J37</f>
        <v>79225</v>
      </c>
    </row>
    <row r="37" spans="1:10" ht="15.75" thickTop="1">
      <c r="A37" s="70"/>
      <c r="B37" s="70">
        <v>75818</v>
      </c>
      <c r="C37" s="86" t="s">
        <v>152</v>
      </c>
      <c r="D37" s="190">
        <f t="shared" si="0"/>
        <v>267225</v>
      </c>
      <c r="E37" s="203">
        <f t="shared" si="1"/>
        <v>188000</v>
      </c>
      <c r="F37" s="190">
        <f>SUM(F38+F39)</f>
        <v>0</v>
      </c>
      <c r="G37" s="190">
        <f>SUM(G38+G39)</f>
        <v>188000</v>
      </c>
      <c r="H37" s="190">
        <f>SUM(H38+H39)</f>
        <v>0</v>
      </c>
      <c r="I37" s="190">
        <f>SUM(I38+I39)</f>
        <v>0</v>
      </c>
      <c r="J37" s="203">
        <f>SUM(J38+J39)</f>
        <v>79225</v>
      </c>
    </row>
    <row r="38" spans="1:10" ht="15">
      <c r="A38" s="69"/>
      <c r="B38" s="69"/>
      <c r="C38" s="82" t="s">
        <v>174</v>
      </c>
      <c r="D38" s="204">
        <f t="shared" si="0"/>
        <v>252225</v>
      </c>
      <c r="E38" s="205">
        <f t="shared" si="1"/>
        <v>173000</v>
      </c>
      <c r="F38" s="204">
        <v>0</v>
      </c>
      <c r="G38" s="204">
        <v>173000</v>
      </c>
      <c r="H38" s="204">
        <v>0</v>
      </c>
      <c r="I38" s="204">
        <v>0</v>
      </c>
      <c r="J38" s="205">
        <v>79225</v>
      </c>
    </row>
    <row r="39" spans="1:10" ht="15">
      <c r="A39" s="70"/>
      <c r="B39" s="70"/>
      <c r="C39" s="86" t="s">
        <v>153</v>
      </c>
      <c r="D39" s="190">
        <f t="shared" si="0"/>
        <v>15000</v>
      </c>
      <c r="E39" s="203">
        <f t="shared" si="1"/>
        <v>15000</v>
      </c>
      <c r="F39" s="190">
        <v>0</v>
      </c>
      <c r="G39" s="190">
        <f>SUM(G40)</f>
        <v>15000</v>
      </c>
      <c r="H39" s="190">
        <f>SUM(H40)</f>
        <v>0</v>
      </c>
      <c r="I39" s="190">
        <f>SUM(I40)</f>
        <v>0</v>
      </c>
      <c r="J39" s="205">
        <v>0</v>
      </c>
    </row>
    <row r="40" spans="1:10" ht="29.25" thickBot="1">
      <c r="A40" s="69"/>
      <c r="B40" s="69"/>
      <c r="C40" s="159" t="s">
        <v>154</v>
      </c>
      <c r="D40" s="204">
        <f>E40</f>
        <v>15000</v>
      </c>
      <c r="E40" s="205">
        <f t="shared" si="1"/>
        <v>15000</v>
      </c>
      <c r="F40" s="204">
        <v>0</v>
      </c>
      <c r="G40" s="204">
        <v>15000</v>
      </c>
      <c r="H40" s="204">
        <v>0</v>
      </c>
      <c r="I40" s="204">
        <v>0</v>
      </c>
      <c r="J40" s="205">
        <v>0</v>
      </c>
    </row>
    <row r="41" spans="1:10" ht="18" thickBot="1" thickTop="1">
      <c r="A41" s="68">
        <v>801</v>
      </c>
      <c r="B41" s="68"/>
      <c r="C41" s="87" t="s">
        <v>84</v>
      </c>
      <c r="D41" s="185">
        <f>E41+J41</f>
        <v>9724787</v>
      </c>
      <c r="E41" s="184">
        <f t="shared" si="1"/>
        <v>9724787</v>
      </c>
      <c r="F41" s="185">
        <f>F42+F43+F44+F45+F46+F47+F48+F49</f>
        <v>6829590</v>
      </c>
      <c r="G41" s="185">
        <f>G42+G43+G44+G45+G46+G47+G48+G49</f>
        <v>1033487</v>
      </c>
      <c r="H41" s="185">
        <f>H42+H43+H44+H45+H46+H47+H48+H49</f>
        <v>1861710</v>
      </c>
      <c r="I41" s="185">
        <f>I42+I43+I44+I45+I46+I47+I48+I49</f>
        <v>0</v>
      </c>
      <c r="J41" s="186">
        <f>J42+J43+J44+J45+J46+J47+J48+J49</f>
        <v>0</v>
      </c>
    </row>
    <row r="42" spans="1:10" ht="15.75" thickTop="1">
      <c r="A42" s="65"/>
      <c r="B42" s="65">
        <v>80102</v>
      </c>
      <c r="C42" s="79" t="s">
        <v>85</v>
      </c>
      <c r="D42" s="189">
        <f>E42+J42</f>
        <v>382023</v>
      </c>
      <c r="E42" s="188">
        <f t="shared" si="1"/>
        <v>382023</v>
      </c>
      <c r="F42" s="189">
        <v>352627</v>
      </c>
      <c r="G42" s="189">
        <v>29396</v>
      </c>
      <c r="H42" s="189">
        <v>0</v>
      </c>
      <c r="I42" s="189">
        <v>0</v>
      </c>
      <c r="J42" s="188">
        <v>0</v>
      </c>
    </row>
    <row r="43" spans="1:10" ht="15">
      <c r="A43" s="69"/>
      <c r="B43" s="69">
        <v>80111</v>
      </c>
      <c r="C43" s="82" t="s">
        <v>86</v>
      </c>
      <c r="D43" s="204">
        <f>E43+J43</f>
        <v>531930</v>
      </c>
      <c r="E43" s="206">
        <f t="shared" si="1"/>
        <v>531930</v>
      </c>
      <c r="F43" s="204">
        <v>503715</v>
      </c>
      <c r="G43" s="204">
        <v>28215</v>
      </c>
      <c r="H43" s="204">
        <v>0</v>
      </c>
      <c r="I43" s="204">
        <v>0</v>
      </c>
      <c r="J43" s="206">
        <v>0</v>
      </c>
    </row>
    <row r="44" spans="1:10" ht="15">
      <c r="A44" s="69"/>
      <c r="B44" s="69">
        <v>80120</v>
      </c>
      <c r="C44" s="82" t="s">
        <v>87</v>
      </c>
      <c r="D44" s="204">
        <f>E44+J44</f>
        <v>2371268</v>
      </c>
      <c r="E44" s="206">
        <f t="shared" si="1"/>
        <v>2371268</v>
      </c>
      <c r="F44" s="204">
        <v>1977302</v>
      </c>
      <c r="G44" s="204">
        <v>234577</v>
      </c>
      <c r="H44" s="204">
        <v>159389</v>
      </c>
      <c r="I44" s="204">
        <v>0</v>
      </c>
      <c r="J44" s="206">
        <v>0</v>
      </c>
    </row>
    <row r="45" spans="1:10" ht="15">
      <c r="A45" s="69"/>
      <c r="B45" s="69">
        <v>80130</v>
      </c>
      <c r="C45" s="82" t="s">
        <v>89</v>
      </c>
      <c r="D45" s="204">
        <f>E45</f>
        <v>3816202</v>
      </c>
      <c r="E45" s="206">
        <f>F45+G45+H45</f>
        <v>3816202</v>
      </c>
      <c r="F45" s="204">
        <v>3272844</v>
      </c>
      <c r="G45" s="204">
        <v>516111</v>
      </c>
      <c r="H45" s="204">
        <v>27247</v>
      </c>
      <c r="I45" s="204">
        <v>0</v>
      </c>
      <c r="J45" s="206">
        <v>0</v>
      </c>
    </row>
    <row r="46" spans="1:10" ht="15">
      <c r="A46" s="69"/>
      <c r="B46" s="69">
        <v>80134</v>
      </c>
      <c r="C46" s="82" t="s">
        <v>93</v>
      </c>
      <c r="D46" s="204">
        <f aca="true" t="shared" si="2" ref="D46:D58">E46+J46</f>
        <v>748542</v>
      </c>
      <c r="E46" s="206">
        <f aca="true" t="shared" si="3" ref="E46:E58">F46+G46+H46+I46</f>
        <v>748542</v>
      </c>
      <c r="F46" s="204">
        <v>698602</v>
      </c>
      <c r="G46" s="204">
        <v>49940</v>
      </c>
      <c r="H46" s="204">
        <v>0</v>
      </c>
      <c r="I46" s="204">
        <v>0</v>
      </c>
      <c r="J46" s="206">
        <v>0</v>
      </c>
    </row>
    <row r="47" spans="1:10" ht="15">
      <c r="A47" s="69"/>
      <c r="B47" s="69">
        <v>80144</v>
      </c>
      <c r="C47" s="82" t="s">
        <v>175</v>
      </c>
      <c r="D47" s="204">
        <f t="shared" si="2"/>
        <v>1675074</v>
      </c>
      <c r="E47" s="206">
        <f t="shared" si="3"/>
        <v>1675074</v>
      </c>
      <c r="F47" s="204">
        <v>0</v>
      </c>
      <c r="G47" s="204">
        <v>0</v>
      </c>
      <c r="H47" s="204">
        <v>1675074</v>
      </c>
      <c r="I47" s="204">
        <v>0</v>
      </c>
      <c r="J47" s="206">
        <v>0</v>
      </c>
    </row>
    <row r="48" spans="1:10" ht="15">
      <c r="A48" s="69"/>
      <c r="B48" s="69">
        <v>80146</v>
      </c>
      <c r="C48" s="82" t="s">
        <v>156</v>
      </c>
      <c r="D48" s="204">
        <f t="shared" si="2"/>
        <v>56888</v>
      </c>
      <c r="E48" s="206">
        <f t="shared" si="3"/>
        <v>56888</v>
      </c>
      <c r="F48" s="204">
        <v>0</v>
      </c>
      <c r="G48" s="204">
        <v>56888</v>
      </c>
      <c r="H48" s="204">
        <v>0</v>
      </c>
      <c r="I48" s="204">
        <v>0</v>
      </c>
      <c r="J48" s="206">
        <v>0</v>
      </c>
    </row>
    <row r="49" spans="1:10" s="18" customFormat="1" ht="15.75" thickBot="1">
      <c r="A49" s="69"/>
      <c r="B49" s="69">
        <v>80195</v>
      </c>
      <c r="C49" s="82" t="s">
        <v>146</v>
      </c>
      <c r="D49" s="204">
        <f t="shared" si="2"/>
        <v>142860</v>
      </c>
      <c r="E49" s="206">
        <f t="shared" si="3"/>
        <v>142860</v>
      </c>
      <c r="F49" s="204">
        <v>24500</v>
      </c>
      <c r="G49" s="204">
        <v>118360</v>
      </c>
      <c r="H49" s="204">
        <v>0</v>
      </c>
      <c r="I49" s="204">
        <v>0</v>
      </c>
      <c r="J49" s="206">
        <v>0</v>
      </c>
    </row>
    <row r="50" spans="1:10" ht="18" thickBot="1" thickTop="1">
      <c r="A50" s="68">
        <v>851</v>
      </c>
      <c r="B50" s="68"/>
      <c r="C50" s="87" t="s">
        <v>13</v>
      </c>
      <c r="D50" s="185">
        <f t="shared" si="2"/>
        <v>200000</v>
      </c>
      <c r="E50" s="184">
        <f t="shared" si="3"/>
        <v>200000</v>
      </c>
      <c r="F50" s="185">
        <f>SUM(F51)</f>
        <v>0</v>
      </c>
      <c r="G50" s="185">
        <f>SUM(G51)</f>
        <v>200000</v>
      </c>
      <c r="H50" s="185">
        <f>SUM(H51)</f>
        <v>0</v>
      </c>
      <c r="I50" s="185">
        <f>SUM(I51)</f>
        <v>0</v>
      </c>
      <c r="J50" s="184">
        <f>SUM(J51)</f>
        <v>0</v>
      </c>
    </row>
    <row r="51" spans="1:10" ht="16.5" thickBot="1" thickTop="1">
      <c r="A51" s="65"/>
      <c r="B51" s="65">
        <v>85195</v>
      </c>
      <c r="C51" s="79" t="s">
        <v>146</v>
      </c>
      <c r="D51" s="189">
        <f t="shared" si="2"/>
        <v>200000</v>
      </c>
      <c r="E51" s="188">
        <f t="shared" si="3"/>
        <v>200000</v>
      </c>
      <c r="F51" s="189">
        <v>0</v>
      </c>
      <c r="G51" s="189">
        <v>200000</v>
      </c>
      <c r="H51" s="189">
        <v>0</v>
      </c>
      <c r="I51" s="189">
        <f>SUM(I52:I53)</f>
        <v>0</v>
      </c>
      <c r="J51" s="188">
        <v>0</v>
      </c>
    </row>
    <row r="52" spans="1:10" ht="18" thickBot="1" thickTop="1">
      <c r="A52" s="68">
        <v>852</v>
      </c>
      <c r="B52" s="68"/>
      <c r="C52" s="87" t="s">
        <v>98</v>
      </c>
      <c r="D52" s="185">
        <f t="shared" si="2"/>
        <v>5872172</v>
      </c>
      <c r="E52" s="184">
        <f t="shared" si="3"/>
        <v>5810172</v>
      </c>
      <c r="F52" s="185">
        <f>SUM(F53:F57)</f>
        <v>3124145</v>
      </c>
      <c r="G52" s="185">
        <f>SUM(G53:G57)</f>
        <v>2064027</v>
      </c>
      <c r="H52" s="185">
        <f>SUM(H53:H57)</f>
        <v>622000</v>
      </c>
      <c r="I52" s="185">
        <f>SUM(I53:I57)</f>
        <v>0</v>
      </c>
      <c r="J52" s="184">
        <f>J53+J54+J55+J56+J55</f>
        <v>62000</v>
      </c>
    </row>
    <row r="53" spans="1:10" ht="15.75" thickTop="1">
      <c r="A53" s="65"/>
      <c r="B53" s="65">
        <v>85201</v>
      </c>
      <c r="C53" s="79" t="s">
        <v>176</v>
      </c>
      <c r="D53" s="189">
        <f t="shared" si="2"/>
        <v>2007500</v>
      </c>
      <c r="E53" s="188">
        <f t="shared" si="3"/>
        <v>2007500</v>
      </c>
      <c r="F53" s="189">
        <v>965000</v>
      </c>
      <c r="G53" s="189">
        <v>420500</v>
      </c>
      <c r="H53" s="189">
        <v>622000</v>
      </c>
      <c r="I53" s="189">
        <v>0</v>
      </c>
      <c r="J53" s="188">
        <f>120000-120000</f>
        <v>0</v>
      </c>
    </row>
    <row r="54" spans="1:10" ht="15">
      <c r="A54" s="69"/>
      <c r="B54" s="69">
        <v>85202</v>
      </c>
      <c r="C54" s="82" t="s">
        <v>177</v>
      </c>
      <c r="D54" s="204">
        <f t="shared" si="2"/>
        <v>2745139</v>
      </c>
      <c r="E54" s="205">
        <f t="shared" si="3"/>
        <v>2693139</v>
      </c>
      <c r="F54" s="204">
        <v>1869155</v>
      </c>
      <c r="G54" s="204">
        <v>823984</v>
      </c>
      <c r="H54" s="204">
        <v>0</v>
      </c>
      <c r="I54" s="204">
        <v>0</v>
      </c>
      <c r="J54" s="205">
        <v>52000</v>
      </c>
    </row>
    <row r="55" spans="1:10" ht="15">
      <c r="A55" s="69"/>
      <c r="B55" s="69">
        <v>85204</v>
      </c>
      <c r="C55" s="82" t="s">
        <v>158</v>
      </c>
      <c r="D55" s="204">
        <f t="shared" si="2"/>
        <v>780000</v>
      </c>
      <c r="E55" s="206">
        <f t="shared" si="3"/>
        <v>780000</v>
      </c>
      <c r="F55" s="204">
        <v>0</v>
      </c>
      <c r="G55" s="204">
        <v>780000</v>
      </c>
      <c r="H55" s="204">
        <v>0</v>
      </c>
      <c r="I55" s="204">
        <v>0</v>
      </c>
      <c r="J55" s="206">
        <v>0</v>
      </c>
    </row>
    <row r="56" spans="1:10" ht="15">
      <c r="A56" s="69"/>
      <c r="B56" s="69">
        <v>85218</v>
      </c>
      <c r="C56" s="82" t="s">
        <v>159</v>
      </c>
      <c r="D56" s="204">
        <f t="shared" si="2"/>
        <v>309533</v>
      </c>
      <c r="E56" s="206">
        <f t="shared" si="3"/>
        <v>299533</v>
      </c>
      <c r="F56" s="204">
        <v>266990</v>
      </c>
      <c r="G56" s="204">
        <v>32543</v>
      </c>
      <c r="H56" s="204">
        <v>0</v>
      </c>
      <c r="I56" s="204">
        <v>0</v>
      </c>
      <c r="J56" s="206">
        <v>10000</v>
      </c>
    </row>
    <row r="57" spans="1:10" ht="45.75" thickBot="1">
      <c r="A57" s="70"/>
      <c r="B57" s="70" t="s">
        <v>344</v>
      </c>
      <c r="C57" s="86" t="s">
        <v>345</v>
      </c>
      <c r="D57" s="92">
        <f t="shared" si="2"/>
        <v>30000</v>
      </c>
      <c r="E57" s="93">
        <f t="shared" si="3"/>
        <v>30000</v>
      </c>
      <c r="F57" s="101">
        <f>23000</f>
        <v>23000</v>
      </c>
      <c r="G57" s="101">
        <f>7000</f>
        <v>7000</v>
      </c>
      <c r="H57" s="101">
        <v>0</v>
      </c>
      <c r="I57" s="101">
        <v>0</v>
      </c>
      <c r="J57" s="154">
        <v>0</v>
      </c>
    </row>
    <row r="58" spans="1:10" ht="34.5" thickBot="1" thickTop="1">
      <c r="A58" s="68">
        <v>853</v>
      </c>
      <c r="B58" s="68"/>
      <c r="C58" s="87" t="s">
        <v>18</v>
      </c>
      <c r="D58" s="185">
        <f t="shared" si="2"/>
        <v>1319407</v>
      </c>
      <c r="E58" s="184">
        <f t="shared" si="3"/>
        <v>1319407</v>
      </c>
      <c r="F58" s="185">
        <f>F60+F59+F61</f>
        <v>1172667</v>
      </c>
      <c r="G58" s="185">
        <f>G60+G59+G61</f>
        <v>89200</v>
      </c>
      <c r="H58" s="185">
        <f>H60+H59+H61</f>
        <v>57540</v>
      </c>
      <c r="I58" s="185">
        <f>I60+I59+I61</f>
        <v>0</v>
      </c>
      <c r="J58" s="184">
        <f>J60+J59</f>
        <v>0</v>
      </c>
    </row>
    <row r="59" spans="1:10" ht="30.75" thickTop="1">
      <c r="A59" s="176"/>
      <c r="B59" s="73">
        <v>85311</v>
      </c>
      <c r="C59" s="155" t="s">
        <v>160</v>
      </c>
      <c r="D59" s="207">
        <f>SUM(J59+E59)</f>
        <v>57540</v>
      </c>
      <c r="E59" s="208">
        <f>SUM(F59:I59)</f>
        <v>57540</v>
      </c>
      <c r="F59" s="207">
        <v>0</v>
      </c>
      <c r="G59" s="207">
        <v>0</v>
      </c>
      <c r="H59" s="207">
        <v>57540</v>
      </c>
      <c r="I59" s="207">
        <v>0</v>
      </c>
      <c r="J59" s="208">
        <v>0</v>
      </c>
    </row>
    <row r="60" spans="1:10" ht="15">
      <c r="A60" s="69"/>
      <c r="B60" s="69">
        <v>85333</v>
      </c>
      <c r="C60" s="82" t="s">
        <v>161</v>
      </c>
      <c r="D60" s="204">
        <f aca="true" t="shared" si="4" ref="D60:D71">E60+J60</f>
        <v>1175080</v>
      </c>
      <c r="E60" s="206">
        <f aca="true" t="shared" si="5" ref="E60:E71">F60+G60+H60+I60</f>
        <v>1175080</v>
      </c>
      <c r="F60" s="204">
        <v>1085880</v>
      </c>
      <c r="G60" s="204">
        <v>89200</v>
      </c>
      <c r="H60" s="204">
        <v>0</v>
      </c>
      <c r="I60" s="204">
        <v>0</v>
      </c>
      <c r="J60" s="206">
        <v>0</v>
      </c>
    </row>
    <row r="61" spans="1:10" ht="15.75" thickBot="1">
      <c r="A61" s="67"/>
      <c r="B61" s="67">
        <v>85395</v>
      </c>
      <c r="C61" s="83" t="s">
        <v>146</v>
      </c>
      <c r="D61" s="192">
        <f t="shared" si="4"/>
        <v>86787</v>
      </c>
      <c r="E61" s="196">
        <f t="shared" si="5"/>
        <v>86787</v>
      </c>
      <c r="F61" s="192">
        <v>86787</v>
      </c>
      <c r="G61" s="192"/>
      <c r="H61" s="192">
        <v>0</v>
      </c>
      <c r="I61" s="192">
        <v>0</v>
      </c>
      <c r="J61" s="196">
        <v>0</v>
      </c>
    </row>
    <row r="62" spans="1:10" ht="18" thickBot="1" thickTop="1">
      <c r="A62" s="64">
        <v>854</v>
      </c>
      <c r="B62" s="64"/>
      <c r="C62" s="180" t="s">
        <v>14</v>
      </c>
      <c r="D62" s="197">
        <f t="shared" si="4"/>
        <v>2646593</v>
      </c>
      <c r="E62" s="198">
        <f t="shared" si="5"/>
        <v>2646593</v>
      </c>
      <c r="F62" s="197">
        <f>F63+F64+F65+F66</f>
        <v>2060976</v>
      </c>
      <c r="G62" s="197">
        <f>G63+G64+G65+G66</f>
        <v>585617</v>
      </c>
      <c r="H62" s="197">
        <f>H63+H64+H65+H66</f>
        <v>0</v>
      </c>
      <c r="I62" s="197">
        <f>I63+I64+I65+I66</f>
        <v>0</v>
      </c>
      <c r="J62" s="198">
        <f>J63+J64+J65+J66</f>
        <v>0</v>
      </c>
    </row>
    <row r="63" spans="1:10" ht="15.75" thickTop="1">
      <c r="A63" s="65"/>
      <c r="B63" s="65">
        <v>85403</v>
      </c>
      <c r="C63" s="79" t="s">
        <v>178</v>
      </c>
      <c r="D63" s="189">
        <f t="shared" si="4"/>
        <v>1478993</v>
      </c>
      <c r="E63" s="188">
        <f t="shared" si="5"/>
        <v>1478993</v>
      </c>
      <c r="F63" s="189">
        <v>1175036</v>
      </c>
      <c r="G63" s="189">
        <v>303957</v>
      </c>
      <c r="H63" s="189">
        <v>0</v>
      </c>
      <c r="I63" s="189">
        <v>0</v>
      </c>
      <c r="J63" s="188">
        <v>0</v>
      </c>
    </row>
    <row r="64" spans="1:10" ht="30">
      <c r="A64" s="69"/>
      <c r="B64" s="69">
        <v>85406</v>
      </c>
      <c r="C64" s="82" t="s">
        <v>179</v>
      </c>
      <c r="D64" s="204">
        <f t="shared" si="4"/>
        <v>509450</v>
      </c>
      <c r="E64" s="206">
        <f t="shared" si="5"/>
        <v>509450</v>
      </c>
      <c r="F64" s="204">
        <v>472368</v>
      </c>
      <c r="G64" s="204">
        <v>37082</v>
      </c>
      <c r="H64" s="204">
        <v>0</v>
      </c>
      <c r="I64" s="204">
        <v>0</v>
      </c>
      <c r="J64" s="206">
        <v>0</v>
      </c>
    </row>
    <row r="65" spans="1:10" ht="15">
      <c r="A65" s="69"/>
      <c r="B65" s="69">
        <v>85407</v>
      </c>
      <c r="C65" s="82" t="s">
        <v>180</v>
      </c>
      <c r="D65" s="204">
        <f t="shared" si="4"/>
        <v>257997</v>
      </c>
      <c r="E65" s="206">
        <f t="shared" si="5"/>
        <v>257997</v>
      </c>
      <c r="F65" s="204">
        <v>201986</v>
      </c>
      <c r="G65" s="204">
        <v>56011</v>
      </c>
      <c r="H65" s="204">
        <v>0</v>
      </c>
      <c r="I65" s="204">
        <v>0</v>
      </c>
      <c r="J65" s="206">
        <v>0</v>
      </c>
    </row>
    <row r="66" spans="1:10" ht="15.75" thickBot="1">
      <c r="A66" s="66"/>
      <c r="B66" s="66">
        <v>85410</v>
      </c>
      <c r="C66" s="80" t="s">
        <v>111</v>
      </c>
      <c r="D66" s="194">
        <f t="shared" si="4"/>
        <v>400153</v>
      </c>
      <c r="E66" s="195">
        <f t="shared" si="5"/>
        <v>400153</v>
      </c>
      <c r="F66" s="194">
        <v>211586</v>
      </c>
      <c r="G66" s="194">
        <v>188567</v>
      </c>
      <c r="H66" s="194">
        <v>0</v>
      </c>
      <c r="I66" s="194">
        <v>0</v>
      </c>
      <c r="J66" s="195">
        <v>0</v>
      </c>
    </row>
    <row r="67" spans="1:10" ht="34.5" thickBot="1" thickTop="1">
      <c r="A67" s="68">
        <v>921</v>
      </c>
      <c r="B67" s="68"/>
      <c r="C67" s="87" t="s">
        <v>25</v>
      </c>
      <c r="D67" s="185">
        <f t="shared" si="4"/>
        <v>44240</v>
      </c>
      <c r="E67" s="184">
        <f t="shared" si="5"/>
        <v>44240</v>
      </c>
      <c r="F67" s="185">
        <f>F68+F69</f>
        <v>0</v>
      </c>
      <c r="G67" s="185">
        <f>G68+G69</f>
        <v>20000</v>
      </c>
      <c r="H67" s="185">
        <f>H68+H69</f>
        <v>24240</v>
      </c>
      <c r="I67" s="185">
        <f>I68+I69</f>
        <v>0</v>
      </c>
      <c r="J67" s="184">
        <f>J68+J69</f>
        <v>0</v>
      </c>
    </row>
    <row r="68" spans="1:10" ht="15.75" thickTop="1">
      <c r="A68" s="65"/>
      <c r="B68" s="65">
        <v>92116</v>
      </c>
      <c r="C68" s="79" t="s">
        <v>165</v>
      </c>
      <c r="D68" s="189">
        <f t="shared" si="4"/>
        <v>24240</v>
      </c>
      <c r="E68" s="188">
        <f t="shared" si="5"/>
        <v>24240</v>
      </c>
      <c r="F68" s="189">
        <v>0</v>
      </c>
      <c r="G68" s="189">
        <v>0</v>
      </c>
      <c r="H68" s="189">
        <v>24240</v>
      </c>
      <c r="I68" s="189">
        <v>0</v>
      </c>
      <c r="J68" s="188">
        <v>0</v>
      </c>
    </row>
    <row r="69" spans="1:10" ht="15.75" thickBot="1">
      <c r="A69" s="66"/>
      <c r="B69" s="66">
        <v>92195</v>
      </c>
      <c r="C69" s="80" t="s">
        <v>146</v>
      </c>
      <c r="D69" s="194">
        <f t="shared" si="4"/>
        <v>20000</v>
      </c>
      <c r="E69" s="195">
        <f t="shared" si="5"/>
        <v>20000</v>
      </c>
      <c r="F69" s="194">
        <v>0</v>
      </c>
      <c r="G69" s="194">
        <v>20000</v>
      </c>
      <c r="H69" s="194">
        <v>0</v>
      </c>
      <c r="I69" s="194">
        <v>0</v>
      </c>
      <c r="J69" s="195">
        <v>0</v>
      </c>
    </row>
    <row r="70" spans="1:10" ht="18" thickBot="1" thickTop="1">
      <c r="A70" s="68">
        <v>926</v>
      </c>
      <c r="B70" s="68"/>
      <c r="C70" s="87" t="s">
        <v>26</v>
      </c>
      <c r="D70" s="185">
        <f t="shared" si="4"/>
        <v>95000</v>
      </c>
      <c r="E70" s="184">
        <f t="shared" si="5"/>
        <v>95000</v>
      </c>
      <c r="F70" s="185">
        <f>F71</f>
        <v>0</v>
      </c>
      <c r="G70" s="185">
        <f>G71</f>
        <v>95000</v>
      </c>
      <c r="H70" s="185">
        <f>H71</f>
        <v>0</v>
      </c>
      <c r="I70" s="185">
        <f>I71</f>
        <v>0</v>
      </c>
      <c r="J70" s="184">
        <f>J817</f>
        <v>0</v>
      </c>
    </row>
    <row r="71" spans="1:10" ht="16.5" thickBot="1" thickTop="1">
      <c r="A71" s="65"/>
      <c r="B71" s="65">
        <v>92695</v>
      </c>
      <c r="C71" s="79" t="s">
        <v>146</v>
      </c>
      <c r="D71" s="189">
        <f t="shared" si="4"/>
        <v>95000</v>
      </c>
      <c r="E71" s="188">
        <f t="shared" si="5"/>
        <v>95000</v>
      </c>
      <c r="F71" s="189">
        <v>0</v>
      </c>
      <c r="G71" s="189">
        <v>95000</v>
      </c>
      <c r="H71" s="189">
        <v>0</v>
      </c>
      <c r="I71" s="189">
        <v>0</v>
      </c>
      <c r="J71" s="188">
        <v>0</v>
      </c>
    </row>
    <row r="72" spans="1:10" ht="17.25" thickBot="1">
      <c r="A72" s="542" t="s">
        <v>166</v>
      </c>
      <c r="B72" s="542"/>
      <c r="C72" s="542"/>
      <c r="D72" s="209">
        <f aca="true" t="shared" si="6" ref="D72:J72">D62+D52+D41+D36+D34+D27+D18+D16+D32+D58+D70+D67+D20+D22+D24+D50+D14</f>
        <v>28393556</v>
      </c>
      <c r="E72" s="210">
        <f t="shared" si="6"/>
        <v>27666731</v>
      </c>
      <c r="F72" s="209">
        <f t="shared" si="6"/>
        <v>16878444</v>
      </c>
      <c r="G72" s="209">
        <f t="shared" si="6"/>
        <v>7289415</v>
      </c>
      <c r="H72" s="209">
        <f t="shared" si="6"/>
        <v>2657490</v>
      </c>
      <c r="I72" s="209">
        <f t="shared" si="6"/>
        <v>841382</v>
      </c>
      <c r="J72" s="210">
        <f t="shared" si="6"/>
        <v>726825</v>
      </c>
    </row>
    <row r="74" spans="4:5" ht="12.75">
      <c r="D74" s="35">
        <f>SUM(E72+J72)</f>
        <v>28393556</v>
      </c>
      <c r="E74" s="35">
        <f>SUM(F72:I72)</f>
        <v>27666731</v>
      </c>
    </row>
  </sheetData>
  <sheetProtection/>
  <mergeCells count="12">
    <mergeCell ref="J10:J12"/>
    <mergeCell ref="E11:E12"/>
    <mergeCell ref="F11:I11"/>
    <mergeCell ref="A72:C72"/>
    <mergeCell ref="A6:J6"/>
    <mergeCell ref="A7:J7"/>
    <mergeCell ref="A9:A12"/>
    <mergeCell ref="B9:B12"/>
    <mergeCell ref="C9:C12"/>
    <mergeCell ref="D9:D12"/>
    <mergeCell ref="E9:J9"/>
    <mergeCell ref="E10:I10"/>
  </mergeCells>
  <printOptions horizontalCentered="1"/>
  <pageMargins left="0.7874015748031497" right="0.7874015748031497" top="0.37" bottom="0.25" header="0.62" footer="0.3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2" sqref="G2:G4"/>
    </sheetView>
  </sheetViews>
  <sheetFormatPr defaultColWidth="9.00390625" defaultRowHeight="12.75"/>
  <cols>
    <col min="2" max="2" width="9.875" style="0" customWidth="1"/>
    <col min="3" max="3" width="45.75390625" style="0" bestFit="1" customWidth="1"/>
    <col min="4" max="4" width="13.125" style="0" customWidth="1"/>
    <col min="5" max="5" width="10.875" style="0" bestFit="1" customWidth="1"/>
    <col min="6" max="6" width="13.375" style="0" customWidth="1"/>
    <col min="7" max="7" width="12.375" style="0" customWidth="1"/>
    <col min="8" max="8" width="13.875" style="0" customWidth="1"/>
  </cols>
  <sheetData>
    <row r="1" spans="1:8" ht="15">
      <c r="A1" s="110"/>
      <c r="B1" s="110"/>
      <c r="C1" s="110"/>
      <c r="D1" s="110"/>
      <c r="E1" s="110"/>
      <c r="F1" s="110"/>
      <c r="G1" s="110" t="s">
        <v>181</v>
      </c>
      <c r="H1" s="110"/>
    </row>
    <row r="2" spans="1:8" ht="15">
      <c r="A2" s="110"/>
      <c r="B2" s="110"/>
      <c r="C2" s="110"/>
      <c r="D2" s="110"/>
      <c r="E2" s="110"/>
      <c r="F2" s="110"/>
      <c r="G2" s="38" t="s">
        <v>355</v>
      </c>
      <c r="H2" s="110"/>
    </row>
    <row r="3" spans="1:8" ht="12.75" customHeight="1">
      <c r="A3" s="110"/>
      <c r="B3" s="110"/>
      <c r="C3" s="110"/>
      <c r="D3" s="110"/>
      <c r="E3" s="110"/>
      <c r="F3" s="110"/>
      <c r="G3" s="38" t="s">
        <v>21</v>
      </c>
      <c r="H3" s="110"/>
    </row>
    <row r="4" spans="1:8" ht="15.75" customHeight="1">
      <c r="A4" s="110"/>
      <c r="B4" s="110"/>
      <c r="C4" s="110"/>
      <c r="D4" s="110"/>
      <c r="E4" s="110"/>
      <c r="F4" s="110"/>
      <c r="G4" s="39" t="s">
        <v>356</v>
      </c>
      <c r="H4" s="110"/>
    </row>
    <row r="5" spans="1:8" ht="15.75" customHeight="1">
      <c r="A5" s="110"/>
      <c r="B5" s="110"/>
      <c r="C5" s="110"/>
      <c r="D5" s="110"/>
      <c r="E5" s="110"/>
      <c r="F5" s="110"/>
      <c r="G5" s="110"/>
      <c r="H5" s="110"/>
    </row>
    <row r="6" spans="1:8" ht="18" customHeight="1">
      <c r="A6" s="543" t="s">
        <v>130</v>
      </c>
      <c r="B6" s="529"/>
      <c r="C6" s="529"/>
      <c r="D6" s="529"/>
      <c r="E6" s="529"/>
      <c r="F6" s="529"/>
      <c r="G6" s="529"/>
      <c r="H6" s="529"/>
    </row>
    <row r="7" spans="1:8" ht="16.5" customHeight="1">
      <c r="A7" s="543" t="s">
        <v>182</v>
      </c>
      <c r="B7" s="529"/>
      <c r="C7" s="529"/>
      <c r="D7" s="529"/>
      <c r="E7" s="529"/>
      <c r="F7" s="529"/>
      <c r="G7" s="529"/>
      <c r="H7" s="529"/>
    </row>
    <row r="8" spans="1:8" ht="18">
      <c r="A8" s="543" t="s">
        <v>317</v>
      </c>
      <c r="B8" s="529"/>
      <c r="C8" s="529"/>
      <c r="D8" s="529"/>
      <c r="E8" s="529"/>
      <c r="F8" s="529"/>
      <c r="G8" s="529"/>
      <c r="H8" s="529"/>
    </row>
    <row r="9" spans="1:8" ht="15.75" thickBot="1">
      <c r="A9" s="110"/>
      <c r="B9" s="110"/>
      <c r="C9" s="110"/>
      <c r="D9" s="110"/>
      <c r="E9" s="110"/>
      <c r="F9" s="110"/>
      <c r="G9" s="110"/>
      <c r="H9" s="211" t="s">
        <v>32</v>
      </c>
    </row>
    <row r="10" spans="1:8" ht="14.25" thickBot="1">
      <c r="A10" s="560" t="s">
        <v>0</v>
      </c>
      <c r="B10" s="560" t="s">
        <v>131</v>
      </c>
      <c r="C10" s="563" t="s">
        <v>36</v>
      </c>
      <c r="D10" s="563" t="s">
        <v>132</v>
      </c>
      <c r="E10" s="571" t="s">
        <v>168</v>
      </c>
      <c r="F10" s="572"/>
      <c r="G10" s="572"/>
      <c r="H10" s="573"/>
    </row>
    <row r="11" spans="1:8" ht="14.25" thickBot="1">
      <c r="A11" s="561"/>
      <c r="B11" s="561"/>
      <c r="C11" s="564"/>
      <c r="D11" s="564"/>
      <c r="E11" s="568" t="s">
        <v>134</v>
      </c>
      <c r="F11" s="569"/>
      <c r="G11" s="570"/>
      <c r="H11" s="550" t="s">
        <v>135</v>
      </c>
    </row>
    <row r="12" spans="1:8" ht="12.75">
      <c r="A12" s="561"/>
      <c r="B12" s="561"/>
      <c r="C12" s="564"/>
      <c r="D12" s="564"/>
      <c r="E12" s="553" t="s">
        <v>15</v>
      </c>
      <c r="F12" s="556" t="s">
        <v>170</v>
      </c>
      <c r="G12" s="557"/>
      <c r="H12" s="551"/>
    </row>
    <row r="13" spans="1:8" ht="6.75" customHeight="1" thickBot="1">
      <c r="A13" s="561"/>
      <c r="B13" s="561"/>
      <c r="C13" s="564"/>
      <c r="D13" s="564"/>
      <c r="E13" s="554"/>
      <c r="F13" s="558"/>
      <c r="G13" s="559"/>
      <c r="H13" s="551"/>
    </row>
    <row r="14" spans="1:8" ht="41.25" thickBot="1">
      <c r="A14" s="562"/>
      <c r="B14" s="562"/>
      <c r="C14" s="565"/>
      <c r="D14" s="565"/>
      <c r="E14" s="555"/>
      <c r="F14" s="216" t="s">
        <v>171</v>
      </c>
      <c r="G14" s="216" t="s">
        <v>172</v>
      </c>
      <c r="H14" s="552"/>
    </row>
    <row r="15" spans="1:8" ht="15" thickBot="1">
      <c r="A15" s="283" t="s">
        <v>183</v>
      </c>
      <c r="B15" s="284" t="s">
        <v>184</v>
      </c>
      <c r="C15" s="285" t="s">
        <v>185</v>
      </c>
      <c r="D15" s="286" t="s">
        <v>186</v>
      </c>
      <c r="E15" s="287" t="s">
        <v>187</v>
      </c>
      <c r="F15" s="285" t="s">
        <v>188</v>
      </c>
      <c r="G15" s="286" t="s">
        <v>189</v>
      </c>
      <c r="H15" s="288" t="s">
        <v>190</v>
      </c>
    </row>
    <row r="16" spans="1:8" ht="18" thickBot="1" thickTop="1">
      <c r="A16" s="252" t="s">
        <v>22</v>
      </c>
      <c r="B16" s="252"/>
      <c r="C16" s="253" t="s">
        <v>5</v>
      </c>
      <c r="D16" s="254">
        <f>D17+H16</f>
        <v>74000</v>
      </c>
      <c r="E16" s="255">
        <f>F16+G16</f>
        <v>74000</v>
      </c>
      <c r="F16" s="254">
        <f>F17</f>
        <v>0</v>
      </c>
      <c r="G16" s="282">
        <f>G17</f>
        <v>74000</v>
      </c>
      <c r="H16" s="255">
        <f>H17</f>
        <v>0</v>
      </c>
    </row>
    <row r="17" spans="1:8" ht="31.5" thickBot="1" thickTop="1">
      <c r="A17" s="51"/>
      <c r="B17" s="51" t="s">
        <v>140</v>
      </c>
      <c r="C17" s="217" t="s">
        <v>141</v>
      </c>
      <c r="D17" s="218">
        <f>E17+H17</f>
        <v>74000</v>
      </c>
      <c r="E17" s="219">
        <f>G17+F17</f>
        <v>74000</v>
      </c>
      <c r="F17" s="218">
        <v>0</v>
      </c>
      <c r="G17" s="220">
        <v>74000</v>
      </c>
      <c r="H17" s="219">
        <v>0</v>
      </c>
    </row>
    <row r="18" spans="1:8" ht="21.75" customHeight="1" thickBot="1" thickTop="1">
      <c r="A18" s="221">
        <v>700</v>
      </c>
      <c r="B18" s="221"/>
      <c r="C18" s="222" t="s">
        <v>8</v>
      </c>
      <c r="D18" s="223">
        <f>D19+H19</f>
        <v>10000</v>
      </c>
      <c r="E18" s="224">
        <f>E19</f>
        <v>10000</v>
      </c>
      <c r="F18" s="223">
        <v>0</v>
      </c>
      <c r="G18" s="225">
        <f>G19</f>
        <v>10000</v>
      </c>
      <c r="H18" s="224">
        <v>0</v>
      </c>
    </row>
    <row r="19" spans="1:8" ht="16.5" thickBot="1" thickTop="1">
      <c r="A19" s="226"/>
      <c r="B19" s="226">
        <v>70005</v>
      </c>
      <c r="C19" s="227" t="s">
        <v>50</v>
      </c>
      <c r="D19" s="228">
        <f aca="true" t="shared" si="0" ref="D19:D24">E19+H19</f>
        <v>10000</v>
      </c>
      <c r="E19" s="229">
        <f aca="true" t="shared" si="1" ref="E19:E30">F19+G19</f>
        <v>10000</v>
      </c>
      <c r="F19" s="228">
        <v>0</v>
      </c>
      <c r="G19" s="230">
        <v>10000</v>
      </c>
      <c r="H19" s="229">
        <v>0</v>
      </c>
    </row>
    <row r="20" spans="1:8" ht="18" thickBot="1" thickTop="1">
      <c r="A20" s="221">
        <v>710</v>
      </c>
      <c r="B20" s="221"/>
      <c r="C20" s="222" t="s">
        <v>191</v>
      </c>
      <c r="D20" s="223">
        <f t="shared" si="0"/>
        <v>333000</v>
      </c>
      <c r="E20" s="224">
        <f t="shared" si="1"/>
        <v>323000</v>
      </c>
      <c r="F20" s="223">
        <f>F21+F22+F23</f>
        <v>225703</v>
      </c>
      <c r="G20" s="225">
        <f>G21+G22+G23</f>
        <v>97297</v>
      </c>
      <c r="H20" s="224">
        <f>H21+H22+H23</f>
        <v>10000</v>
      </c>
    </row>
    <row r="21" spans="1:8" ht="28.5" customHeight="1" thickTop="1">
      <c r="A21" s="51"/>
      <c r="B21" s="51">
        <v>71013</v>
      </c>
      <c r="C21" s="217" t="s">
        <v>53</v>
      </c>
      <c r="D21" s="218">
        <f t="shared" si="0"/>
        <v>78000</v>
      </c>
      <c r="E21" s="219">
        <f t="shared" si="1"/>
        <v>78000</v>
      </c>
      <c r="F21" s="218">
        <v>0</v>
      </c>
      <c r="G21" s="220">
        <v>78000</v>
      </c>
      <c r="H21" s="219">
        <v>0</v>
      </c>
    </row>
    <row r="22" spans="1:8" ht="15">
      <c r="A22" s="231"/>
      <c r="B22" s="231">
        <v>71014</v>
      </c>
      <c r="C22" s="232" t="s">
        <v>54</v>
      </c>
      <c r="D22" s="233">
        <f t="shared" si="0"/>
        <v>19000</v>
      </c>
      <c r="E22" s="234">
        <f t="shared" si="1"/>
        <v>19000</v>
      </c>
      <c r="F22" s="233">
        <v>0</v>
      </c>
      <c r="G22" s="235">
        <v>19000</v>
      </c>
      <c r="H22" s="234">
        <v>0</v>
      </c>
    </row>
    <row r="23" spans="1:8" ht="15.75" thickBot="1">
      <c r="A23" s="236"/>
      <c r="B23" s="236">
        <v>71015</v>
      </c>
      <c r="C23" s="237" t="s">
        <v>148</v>
      </c>
      <c r="D23" s="238">
        <f t="shared" si="0"/>
        <v>236000</v>
      </c>
      <c r="E23" s="239">
        <f t="shared" si="1"/>
        <v>226000</v>
      </c>
      <c r="F23" s="240">
        <v>225703</v>
      </c>
      <c r="G23" s="241">
        <v>297</v>
      </c>
      <c r="H23" s="239">
        <v>10000</v>
      </c>
    </row>
    <row r="24" spans="1:8" ht="18" thickBot="1" thickTop="1">
      <c r="A24" s="221">
        <v>750</v>
      </c>
      <c r="B24" s="221"/>
      <c r="C24" s="222" t="s">
        <v>56</v>
      </c>
      <c r="D24" s="223">
        <f t="shared" si="0"/>
        <v>124200</v>
      </c>
      <c r="E24" s="224">
        <f t="shared" si="1"/>
        <v>124200</v>
      </c>
      <c r="F24" s="242">
        <f>F25+F26</f>
        <v>103200</v>
      </c>
      <c r="G24" s="225">
        <f>G25+G26</f>
        <v>21000</v>
      </c>
      <c r="H24" s="224">
        <f>H25+H26</f>
        <v>0</v>
      </c>
    </row>
    <row r="25" spans="1:8" ht="15.75" customHeight="1" thickTop="1">
      <c r="A25" s="51"/>
      <c r="B25" s="51">
        <v>75011</v>
      </c>
      <c r="C25" s="217" t="s">
        <v>57</v>
      </c>
      <c r="D25" s="218">
        <f>H25+E25</f>
        <v>102200</v>
      </c>
      <c r="E25" s="219">
        <f t="shared" si="1"/>
        <v>102200</v>
      </c>
      <c r="F25" s="243">
        <v>102200</v>
      </c>
      <c r="G25" s="220">
        <v>0</v>
      </c>
      <c r="H25" s="219">
        <v>0</v>
      </c>
    </row>
    <row r="26" spans="1:8" ht="15.75" thickBot="1">
      <c r="A26" s="244"/>
      <c r="B26" s="244">
        <v>75045</v>
      </c>
      <c r="C26" s="245" t="s">
        <v>341</v>
      </c>
      <c r="D26" s="240">
        <f>H26+E26</f>
        <v>22000</v>
      </c>
      <c r="E26" s="239">
        <f>F26+G26</f>
        <v>22000</v>
      </c>
      <c r="F26" s="240">
        <v>1000</v>
      </c>
      <c r="G26" s="241">
        <v>21000</v>
      </c>
      <c r="H26" s="239">
        <v>0</v>
      </c>
    </row>
    <row r="27" spans="1:8" ht="34.5" thickBot="1" thickTop="1">
      <c r="A27" s="221">
        <v>754</v>
      </c>
      <c r="B27" s="221"/>
      <c r="C27" s="222" t="s">
        <v>10</v>
      </c>
      <c r="D27" s="223">
        <f aca="true" t="shared" si="2" ref="D27:D34">E27+H27</f>
        <v>2894000</v>
      </c>
      <c r="E27" s="224">
        <f t="shared" si="1"/>
        <v>2894000</v>
      </c>
      <c r="F27" s="223">
        <f>F28</f>
        <v>2312886</v>
      </c>
      <c r="G27" s="223">
        <f>G28</f>
        <v>581114</v>
      </c>
      <c r="H27" s="224">
        <f>H28</f>
        <v>0</v>
      </c>
    </row>
    <row r="28" spans="1:8" ht="18" thickBot="1" thickTop="1">
      <c r="A28" s="246"/>
      <c r="B28" s="51">
        <v>75411</v>
      </c>
      <c r="C28" s="217" t="s">
        <v>73</v>
      </c>
      <c r="D28" s="218">
        <f t="shared" si="2"/>
        <v>2894000</v>
      </c>
      <c r="E28" s="219">
        <f t="shared" si="1"/>
        <v>2894000</v>
      </c>
      <c r="F28" s="243">
        <v>2312886</v>
      </c>
      <c r="G28" s="220">
        <v>581114</v>
      </c>
      <c r="H28" s="219">
        <v>0</v>
      </c>
    </row>
    <row r="29" spans="1:8" ht="18" thickBot="1" thickTop="1">
      <c r="A29" s="221">
        <v>851</v>
      </c>
      <c r="B29" s="221"/>
      <c r="C29" s="222" t="s">
        <v>13</v>
      </c>
      <c r="D29" s="223">
        <f t="shared" si="2"/>
        <v>1737000</v>
      </c>
      <c r="E29" s="224">
        <f t="shared" si="1"/>
        <v>1737000</v>
      </c>
      <c r="F29" s="223">
        <f>F30</f>
        <v>0</v>
      </c>
      <c r="G29" s="225">
        <f>G30</f>
        <v>1737000</v>
      </c>
      <c r="H29" s="224">
        <f>H30</f>
        <v>0</v>
      </c>
    </row>
    <row r="30" spans="1:8" ht="46.5" thickBot="1" thickTop="1">
      <c r="A30" s="226"/>
      <c r="B30" s="226">
        <v>85156</v>
      </c>
      <c r="C30" s="227" t="s">
        <v>192</v>
      </c>
      <c r="D30" s="228">
        <f t="shared" si="2"/>
        <v>1737000</v>
      </c>
      <c r="E30" s="229">
        <f t="shared" si="1"/>
        <v>1737000</v>
      </c>
      <c r="F30" s="228">
        <v>0</v>
      </c>
      <c r="G30" s="230">
        <v>1737000</v>
      </c>
      <c r="H30" s="229">
        <v>0</v>
      </c>
    </row>
    <row r="31" spans="1:8" ht="18" thickBot="1" thickTop="1">
      <c r="A31" s="221">
        <v>852</v>
      </c>
      <c r="B31" s="221"/>
      <c r="C31" s="222" t="s">
        <v>98</v>
      </c>
      <c r="D31" s="223">
        <f t="shared" si="2"/>
        <v>7000</v>
      </c>
      <c r="E31" s="224">
        <f>F31+G31</f>
        <v>7000</v>
      </c>
      <c r="F31" s="223">
        <f>F32</f>
        <v>0</v>
      </c>
      <c r="G31" s="223">
        <f>G32</f>
        <v>7000</v>
      </c>
      <c r="H31" s="224">
        <f>H32</f>
        <v>0</v>
      </c>
    </row>
    <row r="32" spans="1:8" ht="31.5" thickBot="1" thickTop="1">
      <c r="A32" s="247"/>
      <c r="B32" s="247" t="s">
        <v>342</v>
      </c>
      <c r="C32" s="459" t="s">
        <v>343</v>
      </c>
      <c r="D32" s="248">
        <f>SUM(H32+E32)</f>
        <v>7000</v>
      </c>
      <c r="E32" s="249">
        <f>SUM(F32:G32)</f>
        <v>7000</v>
      </c>
      <c r="F32" s="250">
        <v>0</v>
      </c>
      <c r="G32" s="251">
        <v>7000</v>
      </c>
      <c r="H32" s="249"/>
    </row>
    <row r="33" spans="1:8" ht="34.5" thickBot="1" thickTop="1">
      <c r="A33" s="252">
        <v>853</v>
      </c>
      <c r="B33" s="252"/>
      <c r="C33" s="253" t="s">
        <v>193</v>
      </c>
      <c r="D33" s="254">
        <f t="shared" si="2"/>
        <v>52000</v>
      </c>
      <c r="E33" s="255">
        <f>F33+G33</f>
        <v>52000</v>
      </c>
      <c r="F33" s="254">
        <f>F34</f>
        <v>46097</v>
      </c>
      <c r="G33" s="256">
        <f>G34</f>
        <v>5903</v>
      </c>
      <c r="H33" s="255">
        <f>H34</f>
        <v>0</v>
      </c>
    </row>
    <row r="34" spans="1:8" ht="16.5" thickBot="1" thickTop="1">
      <c r="A34" s="257"/>
      <c r="B34" s="257">
        <v>85321</v>
      </c>
      <c r="C34" s="227" t="s">
        <v>105</v>
      </c>
      <c r="D34" s="228">
        <f t="shared" si="2"/>
        <v>52000</v>
      </c>
      <c r="E34" s="229">
        <f>F34+G34</f>
        <v>52000</v>
      </c>
      <c r="F34" s="258">
        <v>46097</v>
      </c>
      <c r="G34" s="230">
        <v>5903</v>
      </c>
      <c r="H34" s="229">
        <v>0</v>
      </c>
    </row>
    <row r="35" spans="1:8" ht="17.25" thickBot="1">
      <c r="A35" s="566" t="s">
        <v>166</v>
      </c>
      <c r="B35" s="567"/>
      <c r="C35" s="567"/>
      <c r="D35" s="259">
        <f>D33+D29+D27+D24+D20+D18+D16+D31</f>
        <v>5231200</v>
      </c>
      <c r="E35" s="260">
        <f>E33+E29+E27+E24+E20+E18+E16+E31</f>
        <v>5221200</v>
      </c>
      <c r="F35" s="259">
        <f>F33+F29+F27+F24+F20+F18+F16+F31</f>
        <v>2687886</v>
      </c>
      <c r="G35" s="259">
        <f>G33+G29+G27+G24+G20+G18+G16+G31</f>
        <v>2533314</v>
      </c>
      <c r="H35" s="261">
        <f>H33+H29+H27+H24+H20+H18+H16+H31</f>
        <v>10000</v>
      </c>
    </row>
    <row r="37" spans="4:5" ht="12.75">
      <c r="D37" s="35">
        <f>SUM(F35+G35+H35)</f>
        <v>5231200</v>
      </c>
      <c r="E37" s="35">
        <f>SUM(F35:G35)</f>
        <v>5221200</v>
      </c>
    </row>
  </sheetData>
  <sheetProtection/>
  <mergeCells count="13">
    <mergeCell ref="A35:C35"/>
    <mergeCell ref="E11:G11"/>
    <mergeCell ref="A6:H6"/>
    <mergeCell ref="A7:H7"/>
    <mergeCell ref="A8:H8"/>
    <mergeCell ref="D10:D14"/>
    <mergeCell ref="E10:H10"/>
    <mergeCell ref="H11:H14"/>
    <mergeCell ref="E12:E14"/>
    <mergeCell ref="F12:G13"/>
    <mergeCell ref="A10:A14"/>
    <mergeCell ref="B10:B14"/>
    <mergeCell ref="C10:C14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1">
      <selection activeCell="G5" sqref="G5:G7"/>
    </sheetView>
  </sheetViews>
  <sheetFormatPr defaultColWidth="9.00390625" defaultRowHeight="12.75"/>
  <cols>
    <col min="2" max="2" width="10.625" style="0" customWidth="1"/>
    <col min="3" max="3" width="45.75390625" style="0" bestFit="1" customWidth="1"/>
    <col min="4" max="4" width="13.125" style="0" customWidth="1"/>
    <col min="5" max="5" width="10.875" style="0" bestFit="1" customWidth="1"/>
    <col min="6" max="6" width="13.125" style="0" customWidth="1"/>
    <col min="7" max="7" width="12.375" style="0" customWidth="1"/>
    <col min="8" max="8" width="13.875" style="0" customWidth="1"/>
  </cols>
  <sheetData>
    <row r="4" spans="1:8" ht="15">
      <c r="A4" s="110"/>
      <c r="B4" s="110"/>
      <c r="C4" s="110"/>
      <c r="D4" s="110"/>
      <c r="E4" s="110"/>
      <c r="F4" s="110"/>
      <c r="G4" s="110" t="s">
        <v>194</v>
      </c>
      <c r="H4" s="110"/>
    </row>
    <row r="5" spans="1:8" ht="15">
      <c r="A5" s="110"/>
      <c r="B5" s="110"/>
      <c r="C5" s="110"/>
      <c r="D5" s="110"/>
      <c r="E5" s="110"/>
      <c r="F5" s="110"/>
      <c r="G5" s="38" t="s">
        <v>355</v>
      </c>
      <c r="H5" s="110"/>
    </row>
    <row r="6" spans="1:8" ht="12.75" customHeight="1">
      <c r="A6" s="110"/>
      <c r="B6" s="110"/>
      <c r="C6" s="110"/>
      <c r="D6" s="110"/>
      <c r="E6" s="110"/>
      <c r="F6" s="110"/>
      <c r="G6" s="38" t="s">
        <v>21</v>
      </c>
      <c r="H6" s="110"/>
    </row>
    <row r="7" spans="1:8" ht="15.75" customHeight="1">
      <c r="A7" s="110"/>
      <c r="B7" s="110"/>
      <c r="C7" s="110"/>
      <c r="D7" s="110"/>
      <c r="E7" s="110"/>
      <c r="F7" s="110"/>
      <c r="G7" s="39" t="s">
        <v>356</v>
      </c>
      <c r="H7" s="110"/>
    </row>
    <row r="8" spans="1:8" ht="15.75" customHeight="1">
      <c r="A8" s="110"/>
      <c r="B8" s="110"/>
      <c r="C8" s="110"/>
      <c r="D8" s="110"/>
      <c r="E8" s="110"/>
      <c r="F8" s="110"/>
      <c r="G8" s="110"/>
      <c r="H8" s="110"/>
    </row>
    <row r="9" spans="1:8" ht="18" customHeight="1">
      <c r="A9" s="110"/>
      <c r="B9" s="110"/>
      <c r="C9" s="110"/>
      <c r="D9" s="110"/>
      <c r="E9" s="110"/>
      <c r="F9" s="110"/>
      <c r="G9" s="110"/>
      <c r="H9" s="110"/>
    </row>
    <row r="10" spans="1:8" ht="12.75" customHeight="1">
      <c r="A10" s="110"/>
      <c r="B10" s="110"/>
      <c r="C10" s="110"/>
      <c r="D10" s="110"/>
      <c r="E10" s="110"/>
      <c r="F10" s="110"/>
      <c r="G10" s="110"/>
      <c r="H10" s="110"/>
    </row>
    <row r="11" spans="1:8" ht="15">
      <c r="A11" s="110"/>
      <c r="B11" s="110"/>
      <c r="C11" s="110"/>
      <c r="D11" s="110"/>
      <c r="E11" s="110"/>
      <c r="F11" s="110"/>
      <c r="G11" s="110"/>
      <c r="H11" s="110"/>
    </row>
    <row r="12" spans="1:8" ht="18">
      <c r="A12" s="543" t="s">
        <v>195</v>
      </c>
      <c r="B12" s="529"/>
      <c r="C12" s="529"/>
      <c r="D12" s="529"/>
      <c r="E12" s="529"/>
      <c r="F12" s="529"/>
      <c r="G12" s="529"/>
      <c r="H12" s="529"/>
    </row>
    <row r="13" spans="1:8" ht="18">
      <c r="A13" s="543" t="s">
        <v>196</v>
      </c>
      <c r="B13" s="529"/>
      <c r="C13" s="529"/>
      <c r="D13" s="529"/>
      <c r="E13" s="529"/>
      <c r="F13" s="529"/>
      <c r="G13" s="529"/>
      <c r="H13" s="529"/>
    </row>
    <row r="14" spans="1:8" ht="18">
      <c r="A14" s="543" t="s">
        <v>318</v>
      </c>
      <c r="B14" s="529"/>
      <c r="C14" s="529"/>
      <c r="D14" s="529"/>
      <c r="E14" s="529"/>
      <c r="F14" s="529"/>
      <c r="G14" s="529"/>
      <c r="H14" s="529"/>
    </row>
    <row r="15" spans="1:8" ht="14.25" thickBot="1">
      <c r="A15" s="23"/>
      <c r="B15" s="23"/>
      <c r="C15" s="23"/>
      <c r="D15" s="23"/>
      <c r="E15" s="23"/>
      <c r="F15" s="23"/>
      <c r="G15" s="23"/>
      <c r="H15" s="211" t="s">
        <v>32</v>
      </c>
    </row>
    <row r="16" spans="1:8" ht="14.25" thickBot="1">
      <c r="A16" s="574" t="s">
        <v>0</v>
      </c>
      <c r="B16" s="574" t="s">
        <v>131</v>
      </c>
      <c r="C16" s="574" t="s">
        <v>36</v>
      </c>
      <c r="D16" s="578" t="s">
        <v>132</v>
      </c>
      <c r="E16" s="583" t="s">
        <v>168</v>
      </c>
      <c r="F16" s="584"/>
      <c r="G16" s="584"/>
      <c r="H16" s="585"/>
    </row>
    <row r="17" spans="1:8" ht="14.25" thickBot="1">
      <c r="A17" s="575"/>
      <c r="B17" s="575"/>
      <c r="C17" s="575"/>
      <c r="D17" s="579"/>
      <c r="E17" s="586" t="s">
        <v>134</v>
      </c>
      <c r="F17" s="587"/>
      <c r="G17" s="588"/>
      <c r="H17" s="589" t="s">
        <v>135</v>
      </c>
    </row>
    <row r="18" spans="1:8" ht="14.25" thickBot="1">
      <c r="A18" s="575"/>
      <c r="B18" s="575"/>
      <c r="C18" s="575"/>
      <c r="D18" s="579"/>
      <c r="E18" s="592" t="s">
        <v>15</v>
      </c>
      <c r="F18" s="583" t="s">
        <v>170</v>
      </c>
      <c r="G18" s="585"/>
      <c r="H18" s="590"/>
    </row>
    <row r="19" spans="1:8" ht="54.75" thickBot="1">
      <c r="A19" s="576"/>
      <c r="B19" s="577"/>
      <c r="C19" s="577"/>
      <c r="D19" s="580"/>
      <c r="E19" s="591"/>
      <c r="F19" s="262" t="s">
        <v>171</v>
      </c>
      <c r="G19" s="263" t="s">
        <v>172</v>
      </c>
      <c r="H19" s="591"/>
    </row>
    <row r="20" spans="1:9" ht="13.5" thickBot="1">
      <c r="A20" s="264">
        <v>1</v>
      </c>
      <c r="B20" s="265">
        <v>2</v>
      </c>
      <c r="C20" s="266">
        <v>3</v>
      </c>
      <c r="D20" s="267">
        <v>4</v>
      </c>
      <c r="E20" s="268">
        <v>5</v>
      </c>
      <c r="F20" s="269">
        <v>6</v>
      </c>
      <c r="G20" s="269">
        <v>7</v>
      </c>
      <c r="H20" s="270">
        <v>8</v>
      </c>
      <c r="I20" s="30"/>
    </row>
    <row r="21" spans="1:8" ht="21.75" customHeight="1" thickBot="1" thickTop="1">
      <c r="A21" s="271">
        <v>750</v>
      </c>
      <c r="B21" s="171"/>
      <c r="C21" s="272" t="s">
        <v>56</v>
      </c>
      <c r="D21" s="273">
        <f>D22</f>
        <v>1000</v>
      </c>
      <c r="E21" s="91">
        <f>G21+F21</f>
        <v>1000</v>
      </c>
      <c r="F21" s="273">
        <f>F22</f>
        <v>0</v>
      </c>
      <c r="G21" s="273">
        <f>G22</f>
        <v>1000</v>
      </c>
      <c r="H21" s="274">
        <v>0</v>
      </c>
    </row>
    <row r="22" spans="1:8" ht="24.75" customHeight="1" thickBot="1" thickTop="1">
      <c r="A22" s="275"/>
      <c r="B22" s="276">
        <v>75045</v>
      </c>
      <c r="C22" s="277" t="s">
        <v>71</v>
      </c>
      <c r="D22" s="142">
        <f>E22+H22</f>
        <v>1000</v>
      </c>
      <c r="E22" s="106">
        <f>G22+F22</f>
        <v>1000</v>
      </c>
      <c r="F22" s="99">
        <v>0</v>
      </c>
      <c r="G22" s="99">
        <v>1000</v>
      </c>
      <c r="H22" s="278">
        <v>0</v>
      </c>
    </row>
    <row r="23" spans="1:9" ht="17.25" thickBot="1">
      <c r="A23" s="581" t="s">
        <v>15</v>
      </c>
      <c r="B23" s="582"/>
      <c r="C23" s="582"/>
      <c r="D23" s="279">
        <f>D21</f>
        <v>1000</v>
      </c>
      <c r="E23" s="280">
        <f>E21</f>
        <v>1000</v>
      </c>
      <c r="F23" s="279">
        <f>F21</f>
        <v>0</v>
      </c>
      <c r="G23" s="279">
        <f>G21</f>
        <v>1000</v>
      </c>
      <c r="H23" s="281">
        <f>H21</f>
        <v>0</v>
      </c>
      <c r="I23" s="30"/>
    </row>
  </sheetData>
  <sheetProtection/>
  <mergeCells count="13">
    <mergeCell ref="A23:C23"/>
    <mergeCell ref="E16:H16"/>
    <mergeCell ref="E17:G17"/>
    <mergeCell ref="H17:H19"/>
    <mergeCell ref="E18:E19"/>
    <mergeCell ref="F18:G18"/>
    <mergeCell ref="A12:H12"/>
    <mergeCell ref="A13:H13"/>
    <mergeCell ref="A14:H14"/>
    <mergeCell ref="A16:A19"/>
    <mergeCell ref="B16:B19"/>
    <mergeCell ref="C16:C19"/>
    <mergeCell ref="D16:D1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" sqref="F2:F4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</cols>
  <sheetData>
    <row r="1" spans="1:7" ht="15">
      <c r="A1" s="110"/>
      <c r="B1" s="110"/>
      <c r="C1" s="110"/>
      <c r="D1" s="110"/>
      <c r="E1" s="110"/>
      <c r="F1" s="110" t="s">
        <v>197</v>
      </c>
      <c r="G1" s="110"/>
    </row>
    <row r="2" spans="1:7" ht="15">
      <c r="A2" s="110"/>
      <c r="B2" s="110"/>
      <c r="C2" s="110"/>
      <c r="D2" s="110"/>
      <c r="E2" s="110"/>
      <c r="F2" s="38" t="s">
        <v>355</v>
      </c>
      <c r="G2" s="110"/>
    </row>
    <row r="3" spans="1:7" ht="15">
      <c r="A3" s="110"/>
      <c r="B3" s="110"/>
      <c r="C3" s="110"/>
      <c r="D3" s="110"/>
      <c r="E3" s="110"/>
      <c r="F3" s="38" t="s">
        <v>21</v>
      </c>
      <c r="G3" s="110"/>
    </row>
    <row r="4" spans="1:7" ht="15">
      <c r="A4" s="110"/>
      <c r="B4" s="110"/>
      <c r="C4" s="110"/>
      <c r="D4" s="110"/>
      <c r="E4" s="110"/>
      <c r="F4" s="39" t="s">
        <v>356</v>
      </c>
      <c r="G4" s="110"/>
    </row>
    <row r="5" spans="1:7" ht="15">
      <c r="A5" s="110"/>
      <c r="B5" s="110"/>
      <c r="C5" s="110"/>
      <c r="D5" s="110"/>
      <c r="E5" s="110"/>
      <c r="F5" s="110"/>
      <c r="G5" s="110"/>
    </row>
    <row r="6" spans="1:7" ht="12.75" customHeight="1">
      <c r="A6" s="543" t="s">
        <v>319</v>
      </c>
      <c r="B6" s="529"/>
      <c r="C6" s="529"/>
      <c r="D6" s="529"/>
      <c r="E6" s="529"/>
      <c r="F6" s="529"/>
      <c r="G6" s="529"/>
    </row>
    <row r="7" spans="1:7" ht="15.75" customHeight="1">
      <c r="A7" s="543" t="s">
        <v>252</v>
      </c>
      <c r="B7" s="529"/>
      <c r="C7" s="529"/>
      <c r="D7" s="529"/>
      <c r="E7" s="529"/>
      <c r="F7" s="529"/>
      <c r="G7" s="529"/>
    </row>
    <row r="8" spans="1:7" ht="15.75" customHeight="1">
      <c r="A8" s="543" t="s">
        <v>253</v>
      </c>
      <c r="B8" s="529"/>
      <c r="C8" s="529"/>
      <c r="D8" s="529"/>
      <c r="E8" s="529"/>
      <c r="F8" s="529"/>
      <c r="G8" s="529"/>
    </row>
    <row r="9" spans="1:7" ht="18" customHeight="1" thickBot="1">
      <c r="A9" s="23"/>
      <c r="B9" s="23"/>
      <c r="C9" s="23"/>
      <c r="D9" s="23"/>
      <c r="E9" s="23"/>
      <c r="F9" s="23"/>
      <c r="G9" s="211" t="s">
        <v>32</v>
      </c>
    </row>
    <row r="10" spans="1:7" ht="12.75" customHeight="1" thickBot="1">
      <c r="A10" s="604" t="s">
        <v>198</v>
      </c>
      <c r="B10" s="606" t="s">
        <v>199</v>
      </c>
      <c r="C10" s="596" t="s">
        <v>36</v>
      </c>
      <c r="D10" s="598" t="s">
        <v>37</v>
      </c>
      <c r="E10" s="599"/>
      <c r="F10" s="599"/>
      <c r="G10" s="600"/>
    </row>
    <row r="11" spans="1:7" ht="17.25" thickBot="1">
      <c r="A11" s="605"/>
      <c r="B11" s="607"/>
      <c r="C11" s="605"/>
      <c r="D11" s="593" t="s">
        <v>200</v>
      </c>
      <c r="E11" s="594"/>
      <c r="F11" s="594"/>
      <c r="G11" s="595"/>
    </row>
    <row r="12" spans="1:7" ht="17.25" customHeight="1" thickBot="1">
      <c r="A12" s="605"/>
      <c r="B12" s="607"/>
      <c r="C12" s="605"/>
      <c r="D12" s="596" t="s">
        <v>201</v>
      </c>
      <c r="E12" s="598" t="s">
        <v>202</v>
      </c>
      <c r="F12" s="599"/>
      <c r="G12" s="600"/>
    </row>
    <row r="13" spans="1:7" ht="66.75" thickBot="1">
      <c r="A13" s="597"/>
      <c r="B13" s="608"/>
      <c r="C13" s="609"/>
      <c r="D13" s="597"/>
      <c r="E13" s="40" t="s">
        <v>4</v>
      </c>
      <c r="F13" s="40" t="s">
        <v>138</v>
      </c>
      <c r="G13" s="41" t="s">
        <v>203</v>
      </c>
    </row>
    <row r="14" spans="1:7" ht="15.75" thickBot="1">
      <c r="A14" s="289">
        <v>1</v>
      </c>
      <c r="B14" s="290">
        <v>2</v>
      </c>
      <c r="C14" s="112">
        <v>3</v>
      </c>
      <c r="D14" s="291">
        <v>4</v>
      </c>
      <c r="E14" s="291">
        <v>5</v>
      </c>
      <c r="F14" s="291">
        <v>6</v>
      </c>
      <c r="G14" s="292">
        <v>7</v>
      </c>
    </row>
    <row r="15" spans="1:7" ht="19.5" thickBot="1" thickTop="1">
      <c r="A15" s="293" t="s">
        <v>205</v>
      </c>
      <c r="B15" s="294"/>
      <c r="C15" s="295" t="s">
        <v>98</v>
      </c>
      <c r="D15" s="273">
        <f>D16</f>
        <v>622000</v>
      </c>
      <c r="E15" s="273">
        <f>E16</f>
        <v>622000</v>
      </c>
      <c r="F15" s="273">
        <f>F16</f>
        <v>622000</v>
      </c>
      <c r="G15" s="296">
        <v>0</v>
      </c>
    </row>
    <row r="16" spans="1:7" ht="18" thickBot="1" thickTop="1">
      <c r="A16" s="298"/>
      <c r="B16" s="299" t="s">
        <v>206</v>
      </c>
      <c r="C16" s="300" t="s">
        <v>207</v>
      </c>
      <c r="D16" s="301">
        <f>E16</f>
        <v>622000</v>
      </c>
      <c r="E16" s="301">
        <f>F16+G16</f>
        <v>622000</v>
      </c>
      <c r="F16" s="301">
        <f>642000-20000</f>
        <v>622000</v>
      </c>
      <c r="G16" s="302">
        <v>0</v>
      </c>
    </row>
    <row r="17" spans="1:7" ht="37.5" thickBot="1" thickTop="1">
      <c r="A17" s="460">
        <v>921</v>
      </c>
      <c r="B17" s="461"/>
      <c r="C17" s="462" t="s">
        <v>25</v>
      </c>
      <c r="D17" s="273">
        <f>E17</f>
        <v>24240</v>
      </c>
      <c r="E17" s="273">
        <f>F17</f>
        <v>24240</v>
      </c>
      <c r="F17" s="273">
        <f>F18</f>
        <v>24240</v>
      </c>
      <c r="G17" s="296">
        <v>0</v>
      </c>
    </row>
    <row r="18" spans="1:7" ht="18" thickBot="1" thickTop="1">
      <c r="A18" s="463"/>
      <c r="B18" s="464">
        <v>92116</v>
      </c>
      <c r="C18" s="465" t="s">
        <v>165</v>
      </c>
      <c r="D18" s="301">
        <f>E18</f>
        <v>24240</v>
      </c>
      <c r="E18" s="301">
        <f>F18</f>
        <v>24240</v>
      </c>
      <c r="F18" s="301">
        <v>24240</v>
      </c>
      <c r="G18" s="302">
        <v>0</v>
      </c>
    </row>
    <row r="19" spans="1:7" ht="17.25" thickBot="1">
      <c r="A19" s="601" t="s">
        <v>15</v>
      </c>
      <c r="B19" s="602"/>
      <c r="C19" s="603"/>
      <c r="D19" s="466">
        <f>D15+D17</f>
        <v>646240</v>
      </c>
      <c r="E19" s="279">
        <f>E15+E17</f>
        <v>646240</v>
      </c>
      <c r="F19" s="279">
        <f>F15+F17</f>
        <v>646240</v>
      </c>
      <c r="G19" s="467">
        <f>G15</f>
        <v>0</v>
      </c>
    </row>
  </sheetData>
  <sheetProtection/>
  <mergeCells count="11">
    <mergeCell ref="D10:G10"/>
    <mergeCell ref="D11:G11"/>
    <mergeCell ref="D12:D13"/>
    <mergeCell ref="E12:G12"/>
    <mergeCell ref="A19:C19"/>
    <mergeCell ref="A6:G6"/>
    <mergeCell ref="A7:G7"/>
    <mergeCell ref="A8:G8"/>
    <mergeCell ref="A10:A13"/>
    <mergeCell ref="B10:B13"/>
    <mergeCell ref="C10:C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K2" sqref="K2:K4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7.75390625" style="0" customWidth="1"/>
    <col min="4" max="4" width="18.375" style="0" customWidth="1"/>
    <col min="5" max="5" width="18.625" style="0" customWidth="1"/>
    <col min="6" max="6" width="15.125" style="0" customWidth="1"/>
    <col min="7" max="7" width="15.875" style="0" customWidth="1"/>
    <col min="8" max="8" width="14.75390625" style="0" customWidth="1"/>
    <col min="9" max="9" width="16.00390625" style="0" customWidth="1"/>
    <col min="10" max="10" width="9.875" style="0" customWidth="1"/>
  </cols>
  <sheetData>
    <row r="1" spans="1:13" ht="16.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110" t="s">
        <v>320</v>
      </c>
      <c r="L1" s="303"/>
      <c r="M1" s="303"/>
    </row>
    <row r="2" spans="1:13" ht="16.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8" t="s">
        <v>355</v>
      </c>
      <c r="L2" s="304"/>
      <c r="M2" s="303"/>
    </row>
    <row r="3" spans="1:13" ht="16.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8" t="s">
        <v>21</v>
      </c>
      <c r="L3" s="304"/>
      <c r="M3" s="303"/>
    </row>
    <row r="4" spans="1:13" ht="16.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9" t="s">
        <v>356</v>
      </c>
      <c r="L4" s="305"/>
      <c r="M4" s="303"/>
    </row>
    <row r="5" spans="1:13" ht="16.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80.25" customHeight="1">
      <c r="A6" s="639" t="s">
        <v>346</v>
      </c>
      <c r="B6" s="639"/>
      <c r="C6" s="639"/>
      <c r="D6" s="639"/>
      <c r="E6" s="639"/>
      <c r="F6" s="640"/>
      <c r="G6" s="639"/>
      <c r="H6" s="639"/>
      <c r="I6" s="639"/>
      <c r="J6" s="639"/>
      <c r="K6" s="639"/>
      <c r="L6" s="641"/>
      <c r="M6" s="641"/>
    </row>
    <row r="7" spans="1:12" ht="16.5" thickBot="1">
      <c r="A7" s="652"/>
      <c r="B7" s="652"/>
      <c r="C7" s="652"/>
      <c r="D7" s="652"/>
      <c r="E7" s="652"/>
      <c r="F7" s="652"/>
      <c r="G7" s="652"/>
      <c r="H7" s="652"/>
      <c r="L7" s="211" t="s">
        <v>32</v>
      </c>
    </row>
    <row r="8" spans="1:12" ht="16.5">
      <c r="A8" s="637" t="s">
        <v>240</v>
      </c>
      <c r="B8" s="610" t="s">
        <v>33</v>
      </c>
      <c r="C8" s="610" t="s">
        <v>262</v>
      </c>
      <c r="D8" s="617" t="s">
        <v>347</v>
      </c>
      <c r="E8" s="612" t="s">
        <v>348</v>
      </c>
      <c r="F8" s="612" t="s">
        <v>263</v>
      </c>
      <c r="G8" s="617" t="s">
        <v>264</v>
      </c>
      <c r="H8" s="617" t="s">
        <v>265</v>
      </c>
      <c r="I8" s="617" t="s">
        <v>266</v>
      </c>
      <c r="J8" s="619" t="s">
        <v>267</v>
      </c>
      <c r="K8" s="620"/>
      <c r="L8" s="621"/>
    </row>
    <row r="9" spans="1:12" ht="33">
      <c r="A9" s="638"/>
      <c r="B9" s="611"/>
      <c r="C9" s="611"/>
      <c r="D9" s="618"/>
      <c r="E9" s="613"/>
      <c r="F9" s="613"/>
      <c r="G9" s="618"/>
      <c r="H9" s="618"/>
      <c r="I9" s="618"/>
      <c r="J9" s="468" t="s">
        <v>268</v>
      </c>
      <c r="K9" s="468" t="s">
        <v>269</v>
      </c>
      <c r="L9" s="469" t="s">
        <v>270</v>
      </c>
    </row>
    <row r="10" spans="1:12" ht="14.25">
      <c r="A10" s="656">
        <v>1</v>
      </c>
      <c r="B10" s="614">
        <v>853</v>
      </c>
      <c r="C10" s="614">
        <v>85395</v>
      </c>
      <c r="D10" s="642" t="s">
        <v>277</v>
      </c>
      <c r="E10" s="645" t="s">
        <v>349</v>
      </c>
      <c r="F10" s="645" t="s">
        <v>278</v>
      </c>
      <c r="G10" s="645" t="s">
        <v>279</v>
      </c>
      <c r="H10" s="647">
        <v>239157</v>
      </c>
      <c r="I10" s="470" t="s">
        <v>271</v>
      </c>
      <c r="J10" s="471">
        <v>86787</v>
      </c>
      <c r="K10" s="472"/>
      <c r="L10" s="473"/>
    </row>
    <row r="11" spans="1:12" ht="13.5">
      <c r="A11" s="653"/>
      <c r="B11" s="615"/>
      <c r="C11" s="615"/>
      <c r="D11" s="643"/>
      <c r="E11" s="632"/>
      <c r="F11" s="632"/>
      <c r="G11" s="632"/>
      <c r="H11" s="648"/>
      <c r="I11" s="474" t="s">
        <v>272</v>
      </c>
      <c r="J11" s="475">
        <v>86787</v>
      </c>
      <c r="K11" s="476"/>
      <c r="L11" s="477"/>
    </row>
    <row r="12" spans="1:12" ht="13.5">
      <c r="A12" s="653"/>
      <c r="B12" s="615"/>
      <c r="C12" s="615"/>
      <c r="D12" s="643"/>
      <c r="E12" s="632"/>
      <c r="F12" s="632"/>
      <c r="G12" s="632"/>
      <c r="H12" s="648"/>
      <c r="I12" s="474" t="s">
        <v>273</v>
      </c>
      <c r="J12" s="475">
        <v>0</v>
      </c>
      <c r="K12" s="476"/>
      <c r="L12" s="477"/>
    </row>
    <row r="13" spans="1:12" ht="38.25">
      <c r="A13" s="657"/>
      <c r="B13" s="616"/>
      <c r="C13" s="616"/>
      <c r="D13" s="644"/>
      <c r="E13" s="646"/>
      <c r="F13" s="646"/>
      <c r="G13" s="646"/>
      <c r="H13" s="649"/>
      <c r="I13" s="478" t="s">
        <v>280</v>
      </c>
      <c r="J13" s="479"/>
      <c r="K13" s="480"/>
      <c r="L13" s="481"/>
    </row>
    <row r="14" spans="1:12" ht="14.25">
      <c r="A14" s="653">
        <v>2</v>
      </c>
      <c r="B14" s="615">
        <v>600</v>
      </c>
      <c r="C14" s="615">
        <v>60014</v>
      </c>
      <c r="D14" s="643" t="s">
        <v>295</v>
      </c>
      <c r="E14" s="643" t="s">
        <v>350</v>
      </c>
      <c r="F14" s="643" t="s">
        <v>292</v>
      </c>
      <c r="G14" s="632" t="s">
        <v>294</v>
      </c>
      <c r="H14" s="648">
        <v>711100</v>
      </c>
      <c r="I14" s="482" t="s">
        <v>271</v>
      </c>
      <c r="J14" s="483">
        <v>680600</v>
      </c>
      <c r="K14" s="484"/>
      <c r="L14" s="485"/>
    </row>
    <row r="15" spans="1:12" ht="13.5">
      <c r="A15" s="653"/>
      <c r="B15" s="615"/>
      <c r="C15" s="615"/>
      <c r="D15" s="643"/>
      <c r="E15" s="643"/>
      <c r="F15" s="643"/>
      <c r="G15" s="632"/>
      <c r="H15" s="648"/>
      <c r="I15" s="474" t="s">
        <v>351</v>
      </c>
      <c r="J15" s="475">
        <v>0</v>
      </c>
      <c r="K15" s="476"/>
      <c r="L15" s="477"/>
    </row>
    <row r="16" spans="1:12" ht="13.5">
      <c r="A16" s="653"/>
      <c r="B16" s="615"/>
      <c r="C16" s="615"/>
      <c r="D16" s="643"/>
      <c r="E16" s="643"/>
      <c r="F16" s="643"/>
      <c r="G16" s="632"/>
      <c r="H16" s="648"/>
      <c r="I16" s="474" t="s">
        <v>273</v>
      </c>
      <c r="J16" s="475">
        <v>340300</v>
      </c>
      <c r="K16" s="476"/>
      <c r="L16" s="477"/>
    </row>
    <row r="17" spans="1:12" ht="39" thickBot="1">
      <c r="A17" s="654"/>
      <c r="B17" s="655"/>
      <c r="C17" s="655"/>
      <c r="D17" s="651"/>
      <c r="E17" s="644"/>
      <c r="F17" s="644"/>
      <c r="G17" s="633"/>
      <c r="H17" s="650"/>
      <c r="I17" s="486" t="s">
        <v>296</v>
      </c>
      <c r="J17" s="487">
        <v>340300</v>
      </c>
      <c r="K17" s="488"/>
      <c r="L17" s="489"/>
    </row>
    <row r="18" spans="1:12" ht="12.75">
      <c r="A18" s="622" t="s">
        <v>4</v>
      </c>
      <c r="B18" s="623"/>
      <c r="C18" s="623"/>
      <c r="D18" s="623"/>
      <c r="E18" s="623"/>
      <c r="F18" s="623"/>
      <c r="G18" s="623"/>
      <c r="H18" s="623"/>
      <c r="I18" s="624"/>
      <c r="J18" s="631">
        <v>767387</v>
      </c>
      <c r="K18" s="631"/>
      <c r="L18" s="634">
        <v>0</v>
      </c>
    </row>
    <row r="19" spans="1:12" ht="12.75">
      <c r="A19" s="625"/>
      <c r="B19" s="626"/>
      <c r="C19" s="626"/>
      <c r="D19" s="626"/>
      <c r="E19" s="626"/>
      <c r="F19" s="626"/>
      <c r="G19" s="626"/>
      <c r="H19" s="626"/>
      <c r="I19" s="627"/>
      <c r="J19" s="632"/>
      <c r="K19" s="632"/>
      <c r="L19" s="635"/>
    </row>
    <row r="20" spans="1:12" ht="12.75">
      <c r="A20" s="625"/>
      <c r="B20" s="626"/>
      <c r="C20" s="626"/>
      <c r="D20" s="626"/>
      <c r="E20" s="626"/>
      <c r="F20" s="626"/>
      <c r="G20" s="626"/>
      <c r="H20" s="626"/>
      <c r="I20" s="627"/>
      <c r="J20" s="632"/>
      <c r="K20" s="632"/>
      <c r="L20" s="635"/>
    </row>
    <row r="21" spans="1:12" ht="13.5" thickBot="1">
      <c r="A21" s="628"/>
      <c r="B21" s="629"/>
      <c r="C21" s="629"/>
      <c r="D21" s="629"/>
      <c r="E21" s="629"/>
      <c r="F21" s="629"/>
      <c r="G21" s="629"/>
      <c r="H21" s="629"/>
      <c r="I21" s="630"/>
      <c r="J21" s="633"/>
      <c r="K21" s="633"/>
      <c r="L21" s="636"/>
    </row>
  </sheetData>
  <sheetProtection/>
  <mergeCells count="32">
    <mergeCell ref="E14:E17"/>
    <mergeCell ref="A7:H7"/>
    <mergeCell ref="A14:A17"/>
    <mergeCell ref="B14:B17"/>
    <mergeCell ref="C14:C17"/>
    <mergeCell ref="A10:A13"/>
    <mergeCell ref="A6:M6"/>
    <mergeCell ref="D10:D13"/>
    <mergeCell ref="E10:E13"/>
    <mergeCell ref="F10:F13"/>
    <mergeCell ref="G10:G13"/>
    <mergeCell ref="H10:H13"/>
    <mergeCell ref="G8:G9"/>
    <mergeCell ref="H8:H9"/>
    <mergeCell ref="D8:D9"/>
    <mergeCell ref="E8:E9"/>
    <mergeCell ref="A18:I21"/>
    <mergeCell ref="J18:J21"/>
    <mergeCell ref="K18:K21"/>
    <mergeCell ref="L18:L21"/>
    <mergeCell ref="A8:A9"/>
    <mergeCell ref="B8:B9"/>
    <mergeCell ref="H14:H17"/>
    <mergeCell ref="F14:F17"/>
    <mergeCell ref="G14:G17"/>
    <mergeCell ref="D14:D17"/>
    <mergeCell ref="C8:C9"/>
    <mergeCell ref="F8:F9"/>
    <mergeCell ref="B10:B13"/>
    <mergeCell ref="C10:C13"/>
    <mergeCell ref="I8:I9"/>
    <mergeCell ref="J8:L8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PYRZYCE</dc:creator>
  <cp:keywords/>
  <dc:description/>
  <cp:lastModifiedBy>jkolasinska</cp:lastModifiedBy>
  <cp:lastPrinted>2009-11-17T07:43:36Z</cp:lastPrinted>
  <dcterms:created xsi:type="dcterms:W3CDTF">2003-09-30T05:16:40Z</dcterms:created>
  <dcterms:modified xsi:type="dcterms:W3CDTF">2010-01-04T10:57:48Z</dcterms:modified>
  <cp:category/>
  <cp:version/>
  <cp:contentType/>
  <cp:contentStatus/>
</cp:coreProperties>
</file>